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<sst xmlns="http://schemas.openxmlformats.org/spreadsheetml/2006/main" count="1632" uniqueCount="519">
  <si>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</si>
  <si>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</si>
  <si>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</si>
  <si>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</si>
  <si>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</si>
  <si>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</si>
  <si>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</si>
  <si>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</si>
  <si>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</si>
  <si>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</si>
  <si>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</si>
  <si>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</si>
  <si>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</si>
  <si>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</si>
  <si>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</si>
  <si>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</si>
  <si>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</si>
  <si>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</si>
  <si>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</si>
  <si>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</si>
  <si>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</si>
  <si>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</si>
  <si>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</si>
  <si>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</si>
  <si>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</si>
  <si>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</si>
  <si>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</si>
  <si>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</si>
  <si>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</si>
  <si>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</si>
  <si>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</si>
  <si>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</si>
  <si>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</si>
  <si>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</si>
  <si>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</si>
  <si>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</si>
  <si>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</si>
  <si>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</si>
  <si>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</si>
  <si>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</si>
  <si>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</si>
  <si>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</si>
  <si>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</si>
  <si>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</si>
  <si>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</si>
  <si>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</si>
  <si>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</si>
  <si>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</si>
  <si>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</si>
  <si>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</si>
  <si>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</si>
  <si>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</si>
  <si>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</si>
  <si>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</si>
  <si>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</si>
  <si>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</si>
  <si>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</si>
  <si>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</si>
  <si>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</si>
  <si>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</si>
  <si>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</si>
  <si>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</si>
  <si>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</si>
  <si>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</si>
  <si>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</si>
  <si>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</si>
  <si>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</si>
  <si>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</si>
  <si>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</si>
  <si>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</si>
  <si>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</si>
  <si>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</si>
  <si>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</si>
  <si>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</si>
  <si>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</si>
  <si>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</si>
  <si>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</si>
  <si>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</si>
  <si>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</si>
  <si>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</si>
  <si>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</si>
  <si>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</si>
  <si>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</si>
  <si>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</si>
  <si>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</si>
  <si>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</si>
  <si>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</si>
  <si>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</si>
  <si>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</si>
  <si>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</si>
  <si>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</si>
  <si>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</si>
  <si>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</si>
  <si>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</si>
  <si>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</si>
  <si>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</si>
  <si>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</si>
  <si>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</si>
  <si>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</si>
  <si>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</si>
  <si>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</si>
  <si>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</si>
  <si>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</si>
  <si>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</si>
  <si>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</si>
  <si>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</si>
  <si>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</si>
  <si>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</si>
  <si>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</si>
  <si>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</si>
  <si>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</si>
  <si>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</si>
  <si>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</si>
  <si>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</si>
  <si>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</si>
  <si>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</si>
  <si>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</si>
  <si>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</si>
  <si>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</si>
  <si>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</si>
  <si>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</si>
  <si>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</si>
  <si>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</si>
  <si>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</si>
  <si>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</si>
  <si>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</si>
  <si>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</si>
  <si>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</si>
  <si>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</si>
  <si>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</si>
  <si>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</si>
  <si>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</si>
  <si>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</si>
  <si>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</si>
  <si>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</si>
  <si>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</si>
  <si>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</si>
  <si>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</si>
  <si>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</si>
  <si>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</si>
  <si>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</si>
  <si>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</si>
  <si>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</si>
  <si>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</si>
  <si>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</si>
  <si>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</si>
  <si>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</si>
  <si>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</si>
  <si>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</si>
  <si>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</si>
  <si>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</si>
  <si>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</si>
  <si>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</si>
  <si>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</si>
  <si>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</si>
  <si>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</si>
  <si>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</si>
  <si>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</si>
  <si>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no</t>
  </si>
  <si>
    <t>Orlando Isidro</t>
  </si>
  <si>
    <t xml:space="preserve">Alvarado </t>
  </si>
  <si>
    <t>Mensual</t>
  </si>
  <si>
    <t>Direccion de Administracion y Finanzas-Recursos Humanos</t>
  </si>
  <si>
    <t>Jairzhino Maier</t>
  </si>
  <si>
    <t xml:space="preserve">Sandoval </t>
  </si>
  <si>
    <t>Gonzalo</t>
  </si>
  <si>
    <t xml:space="preserve">Aragon </t>
  </si>
  <si>
    <t>Nancy</t>
  </si>
  <si>
    <t xml:space="preserve">Avalos </t>
  </si>
  <si>
    <t xml:space="preserve">Rodriguez </t>
  </si>
  <si>
    <t>Julio</t>
  </si>
  <si>
    <t xml:space="preserve">Vargas </t>
  </si>
  <si>
    <t>Perla Janet</t>
  </si>
  <si>
    <t xml:space="preserve">Bencomo </t>
  </si>
  <si>
    <t>Priscila</t>
  </si>
  <si>
    <t>Bermudez</t>
  </si>
  <si>
    <t xml:space="preserve">Muñoz </t>
  </si>
  <si>
    <t>Ariana Carmina</t>
  </si>
  <si>
    <t>Burillo</t>
  </si>
  <si>
    <t>Dina Cristina</t>
  </si>
  <si>
    <t xml:space="preserve">Cinco </t>
  </si>
  <si>
    <t>Andres Antonio</t>
  </si>
  <si>
    <t>Irma Leticia</t>
  </si>
  <si>
    <t>Lizbeth</t>
  </si>
  <si>
    <t>Carrillo</t>
  </si>
  <si>
    <t xml:space="preserve">Gomez </t>
  </si>
  <si>
    <t>Luis Enrique</t>
  </si>
  <si>
    <t>Castillo</t>
  </si>
  <si>
    <t>Rodriguez</t>
  </si>
  <si>
    <t>Perla Isabel</t>
  </si>
  <si>
    <t xml:space="preserve">Piña </t>
  </si>
  <si>
    <t>Perla Esmeralda</t>
  </si>
  <si>
    <t>Chavez</t>
  </si>
  <si>
    <t xml:space="preserve">Reyes  </t>
  </si>
  <si>
    <t>Patricia</t>
  </si>
  <si>
    <t>Chinolla</t>
  </si>
  <si>
    <t xml:space="preserve">Ibarra </t>
  </si>
  <si>
    <t>Leonardo</t>
  </si>
  <si>
    <t>Contreras</t>
  </si>
  <si>
    <t xml:space="preserve">Clemente </t>
  </si>
  <si>
    <t>Daniel</t>
  </si>
  <si>
    <t xml:space="preserve">Gutierrez </t>
  </si>
  <si>
    <t>Dinazar</t>
  </si>
  <si>
    <t xml:space="preserve">Ramirez </t>
  </si>
  <si>
    <t>Maria Isabel</t>
  </si>
  <si>
    <t>Victor Mauricio</t>
  </si>
  <si>
    <t>Estrada</t>
  </si>
  <si>
    <t xml:space="preserve">Ruíz </t>
  </si>
  <si>
    <t xml:space="preserve">Hernandez </t>
  </si>
  <si>
    <t>Sanchez</t>
  </si>
  <si>
    <t xml:space="preserve">Andrew </t>
  </si>
  <si>
    <t>Yesenia</t>
  </si>
  <si>
    <t>Perez</t>
  </si>
  <si>
    <t>Julio Cesar</t>
  </si>
  <si>
    <t xml:space="preserve">Lopez </t>
  </si>
  <si>
    <t>Adalberto</t>
  </si>
  <si>
    <t>Paulina Margarita</t>
  </si>
  <si>
    <t>Santillanes</t>
  </si>
  <si>
    <t>Yesenia Iraiz</t>
  </si>
  <si>
    <t>Adriana</t>
  </si>
  <si>
    <t>Sotelo</t>
  </si>
  <si>
    <t xml:space="preserve">Casas </t>
  </si>
  <si>
    <t>Lorena</t>
  </si>
  <si>
    <t>Diego Armando</t>
  </si>
  <si>
    <t>Talavera</t>
  </si>
  <si>
    <t>Jose Luis</t>
  </si>
  <si>
    <t>Tapia</t>
  </si>
  <si>
    <t xml:space="preserve">Ramos </t>
  </si>
  <si>
    <t>Neftaly Yoali</t>
  </si>
  <si>
    <t>Tena</t>
  </si>
  <si>
    <t xml:space="preserve">Hernández </t>
  </si>
  <si>
    <t>Alan Francisco</t>
  </si>
  <si>
    <t>Valles</t>
  </si>
  <si>
    <t xml:space="preserve">Valdez </t>
  </si>
  <si>
    <t>Maria Eva</t>
  </si>
  <si>
    <t>Vargas</t>
  </si>
  <si>
    <t xml:space="preserve">Ruiz </t>
  </si>
  <si>
    <t>Jesus Manuel</t>
  </si>
  <si>
    <t>Vazquez</t>
  </si>
  <si>
    <t xml:space="preserve">Cisneros </t>
  </si>
  <si>
    <t xml:space="preserve">Elia </t>
  </si>
  <si>
    <t>Villalobos</t>
  </si>
  <si>
    <t>Marcela</t>
  </si>
  <si>
    <t>Villegas</t>
  </si>
  <si>
    <t xml:space="preserve">Venzor </t>
  </si>
  <si>
    <t>Carlos Mario</t>
  </si>
  <si>
    <t>Claudia Karina</t>
  </si>
  <si>
    <t>Zamarron</t>
  </si>
  <si>
    <t xml:space="preserve">Alvarez </t>
  </si>
  <si>
    <t xml:space="preserve">Carlos Alberto </t>
  </si>
  <si>
    <t>Pesos</t>
  </si>
  <si>
    <t>DESPENSA PLAZA</t>
  </si>
  <si>
    <t>DESPENSA HORAS</t>
  </si>
  <si>
    <t>MATERIAL DIDACTICO PLAZA</t>
  </si>
  <si>
    <t>MATERIAL DIDACTICO PROFESOR DE ASIGNATURA</t>
  </si>
  <si>
    <t>NO HAY PERCEPCIONES EN ESPECIE</t>
  </si>
  <si>
    <t>PESOS</t>
  </si>
  <si>
    <t>MENSUAL</t>
  </si>
  <si>
    <t>NO HAY OTRO TIPO DE PERCEPCION</t>
  </si>
  <si>
    <t xml:space="preserve">Julio Septiembre </t>
  </si>
  <si>
    <t>ADMINISTRACION Y FINANZAS</t>
  </si>
  <si>
    <t>ACADEMICA</t>
  </si>
  <si>
    <t>PLANEACION Y EVALUACION</t>
  </si>
  <si>
    <t>VINCULACION</t>
  </si>
  <si>
    <t>JURIDICA</t>
  </si>
  <si>
    <t>RECTORIA</t>
  </si>
  <si>
    <t>JEFE DE MANTENIMIENTO</t>
  </si>
  <si>
    <t>PROFESOR DE ASIGNATURA</t>
  </si>
  <si>
    <t>PROFESOR DE TIEMPO COMPLETO A</t>
  </si>
  <si>
    <t>ANALISTA ADMINISTRATIVO 1/2 PLAZA</t>
  </si>
  <si>
    <t>ENFERMERA</t>
  </si>
  <si>
    <t>JEFE DE OFICINA DE PLANEACIÓN Y EVALUACIÓN</t>
  </si>
  <si>
    <t>ASISTENTE DE MANTENIMIENTO</t>
  </si>
  <si>
    <t>ANALISTA ADMINISTRATIVO</t>
  </si>
  <si>
    <t>DIRECTOR DE ADMINISTRACION Y FINANZAS</t>
  </si>
  <si>
    <t>COORDINADOR DE SEGUIMIENTO DE EGRESADOS Y SERVICIOS TECNOLOGICOS</t>
  </si>
  <si>
    <t>TECNICO CONTABLE</t>
  </si>
  <si>
    <t>DE RECTOR</t>
  </si>
  <si>
    <t>PROFESOR TIEMPO COMPLETO B</t>
  </si>
  <si>
    <t>JEFE DE OFICINA 1/2 PLAZA</t>
  </si>
  <si>
    <t>SECRETARIA DE JEFE DE DEPARTAMENTO</t>
  </si>
  <si>
    <t>PROFESOR TIEMPO COMPLETO A</t>
  </si>
  <si>
    <t>JEFE OFICINA TRABAJO SOCIAL</t>
  </si>
  <si>
    <t xml:space="preserve">PROFESOR DE ASIGNATURA </t>
  </si>
  <si>
    <t>JEFE DE DEPARTAMENTO DE LA CARRERA DE TIC</t>
  </si>
  <si>
    <t>SECRETARIA JEFE DE DEPARTAMENTO</t>
  </si>
  <si>
    <t>PROFESOR TIEMPO COMPLETO C</t>
  </si>
  <si>
    <t>CHOFER ADMINISTRATIVO</t>
  </si>
  <si>
    <t>ABOGADA</t>
  </si>
  <si>
    <t>JEFE DE DEPARTAMENTO DE SERVICIOS ESCOLARES</t>
  </si>
  <si>
    <t>DIRECTOR DE VINCULACION</t>
  </si>
  <si>
    <t>JEFE DE OFICINA DE TITULACIÓN</t>
  </si>
  <si>
    <t>COORDINADOR DE VINCULACION</t>
  </si>
  <si>
    <t>SECRETARIA JEFE DE DEPARTAMENTO SERVICIOS ESCOLARES</t>
  </si>
  <si>
    <t>RECTOR</t>
  </si>
  <si>
    <t>COORDINADOR DE PRESUPUESTO</t>
  </si>
  <si>
    <t>JEFE DE DEPARTAMENTO DE PLANEACION Y EVALUACION</t>
  </si>
  <si>
    <t>JEFE DE DEPARTAMENTO DE LA CARRERA DE DDN</t>
  </si>
  <si>
    <t>PROFESOR DE TIEMPO COMPLETO B</t>
  </si>
  <si>
    <t>JEFE DE DEPARTAMENTO DE RECURSOS HUMANOS</t>
  </si>
  <si>
    <t>SECRETARIA DE RECTOR</t>
  </si>
  <si>
    <t>COORDINACION ACTIVIDADES CULTURALES Y DEPORTIVAS</t>
  </si>
  <si>
    <t>TECNICO BIBLIOTECARIO</t>
  </si>
  <si>
    <t>COORDINACION DE RECURSOS MATERIALES Y MANTENIMIENTO</t>
  </si>
  <si>
    <t>COORDINADOR DE TECNOLOGÍAS DE LA INFORMACIÓN Y COMUNICACIÓN</t>
  </si>
  <si>
    <t>JEFE DE DEPARTAMENTO DE LA CARRERA DE ASyP</t>
  </si>
  <si>
    <t>JEFE DE OFICINA DE SERVICIOS ESCOLARES</t>
  </si>
  <si>
    <t>JEFE OFICINA DE CALIDAD</t>
  </si>
  <si>
    <t>COORDINACION DE CONTABILIDAD</t>
  </si>
  <si>
    <t xml:space="preserve">SECRETARIA </t>
  </si>
  <si>
    <t>JEFE DE OFICINA DE TITULACION</t>
  </si>
  <si>
    <t>COORDINADOR DE PRESUPUESTOS</t>
  </si>
  <si>
    <t>SECRETARIA RECTOR</t>
  </si>
  <si>
    <t>Enriquez</t>
  </si>
  <si>
    <t>Aaron</t>
  </si>
  <si>
    <t xml:space="preserve">Avitia </t>
  </si>
  <si>
    <t xml:space="preserve">Aparicio </t>
  </si>
  <si>
    <t xml:space="preserve">Chacon  </t>
  </si>
  <si>
    <t xml:space="preserve">Avila </t>
  </si>
  <si>
    <t>Bencomo</t>
  </si>
  <si>
    <t>Varela</t>
  </si>
  <si>
    <t>Caballero</t>
  </si>
  <si>
    <t>Cipriano</t>
  </si>
  <si>
    <t>Calzadias</t>
  </si>
  <si>
    <t xml:space="preserve">Nuñez  </t>
  </si>
  <si>
    <t>Caraveo</t>
  </si>
  <si>
    <t>Serrano</t>
  </si>
  <si>
    <t>Jesus Rene</t>
  </si>
  <si>
    <t>Carbajal</t>
  </si>
  <si>
    <t xml:space="preserve">Estopellan </t>
  </si>
  <si>
    <t>Carreño</t>
  </si>
  <si>
    <t xml:space="preserve">Guevara </t>
  </si>
  <si>
    <t>Luis Manuel</t>
  </si>
  <si>
    <t>Chaparro</t>
  </si>
  <si>
    <t xml:space="preserve">Sanchez </t>
  </si>
  <si>
    <t>Michelle Eloisa</t>
  </si>
  <si>
    <t>Duran</t>
  </si>
  <si>
    <t>Echavarria</t>
  </si>
  <si>
    <t xml:space="preserve">Salido </t>
  </si>
  <si>
    <t>Itzel</t>
  </si>
  <si>
    <t>Escudero</t>
  </si>
  <si>
    <t>Gonzalez</t>
  </si>
  <si>
    <t>Esquivel</t>
  </si>
  <si>
    <t>Zazueta</t>
  </si>
  <si>
    <t xml:space="preserve">Gust </t>
  </si>
  <si>
    <t>X</t>
  </si>
  <si>
    <t xml:space="preserve">Villanueva </t>
  </si>
  <si>
    <t>Quiñonez</t>
  </si>
  <si>
    <t>Garcia</t>
  </si>
  <si>
    <t>Venzor</t>
  </si>
  <si>
    <t>Aguilar</t>
  </si>
  <si>
    <t>Soto</t>
  </si>
  <si>
    <t xml:space="preserve">Villa </t>
  </si>
  <si>
    <t>Serna</t>
  </si>
  <si>
    <t>Osbaldo</t>
  </si>
  <si>
    <t xml:space="preserve">Sanchez  </t>
  </si>
  <si>
    <t>Edgar Ivan</t>
  </si>
  <si>
    <t xml:space="preserve">Lozano </t>
  </si>
  <si>
    <t>Mauricio</t>
  </si>
  <si>
    <t>Salgado</t>
  </si>
  <si>
    <t xml:space="preserve">Servin </t>
  </si>
  <si>
    <t>Jesus Adrian</t>
  </si>
  <si>
    <t>Salcido</t>
  </si>
  <si>
    <t>Calzadillas</t>
  </si>
  <si>
    <t>Angel Manuel</t>
  </si>
  <si>
    <t>Salaices</t>
  </si>
  <si>
    <t xml:space="preserve">Arellano </t>
  </si>
  <si>
    <t>Yadira Sirenhia</t>
  </si>
  <si>
    <t xml:space="preserve">Martinez </t>
  </si>
  <si>
    <t>Raul</t>
  </si>
  <si>
    <t xml:space="preserve">Garcia </t>
  </si>
  <si>
    <t>Cesar Horacio</t>
  </si>
  <si>
    <t>Rivas</t>
  </si>
  <si>
    <t xml:space="preserve">Espinoza </t>
  </si>
  <si>
    <t>Luis Fernando</t>
  </si>
  <si>
    <t>Rios</t>
  </si>
  <si>
    <t xml:space="preserve">Romero </t>
  </si>
  <si>
    <t>Omar</t>
  </si>
  <si>
    <t>Reyes</t>
  </si>
  <si>
    <t xml:space="preserve">Contreras </t>
  </si>
  <si>
    <t>Susana Alejandra</t>
  </si>
  <si>
    <t xml:space="preserve">Bustillos </t>
  </si>
  <si>
    <t>Yaneli</t>
  </si>
  <si>
    <t>Rascon</t>
  </si>
  <si>
    <t>Karina Adaena</t>
  </si>
  <si>
    <t>Ramirez</t>
  </si>
  <si>
    <t>Adriana Renee</t>
  </si>
  <si>
    <t xml:space="preserve">Flores </t>
  </si>
  <si>
    <t>Quintana</t>
  </si>
  <si>
    <t xml:space="preserve">Soto </t>
  </si>
  <si>
    <t>Alma Mabel</t>
  </si>
  <si>
    <t xml:space="preserve">Galaz </t>
  </si>
  <si>
    <t>Daniela</t>
  </si>
  <si>
    <t xml:space="preserve">Baca </t>
  </si>
  <si>
    <t>Marcia Angelica</t>
  </si>
  <si>
    <t>Payan</t>
  </si>
  <si>
    <t>Alfonso Enrique</t>
  </si>
  <si>
    <t xml:space="preserve">Pando </t>
  </si>
  <si>
    <t xml:space="preserve">Carrillo </t>
  </si>
  <si>
    <t>Carlos Noe</t>
  </si>
  <si>
    <t>Ortega</t>
  </si>
  <si>
    <t xml:space="preserve">Gutiérrez </t>
  </si>
  <si>
    <t>Fabiola</t>
  </si>
  <si>
    <t>Nevarez</t>
  </si>
  <si>
    <t xml:space="preserve">Varela </t>
  </si>
  <si>
    <t>Rosa Ivon</t>
  </si>
  <si>
    <t xml:space="preserve">Nevarez </t>
  </si>
  <si>
    <t>Viviana</t>
  </si>
  <si>
    <t>Munguia</t>
  </si>
  <si>
    <t>Francisco Javier</t>
  </si>
  <si>
    <t>Moreno</t>
  </si>
  <si>
    <t>Alejandro</t>
  </si>
  <si>
    <t>Morales</t>
  </si>
  <si>
    <t>Socorro</t>
  </si>
  <si>
    <t>Montes</t>
  </si>
  <si>
    <t xml:space="preserve">Olivas </t>
  </si>
  <si>
    <t>Miguel Enrique</t>
  </si>
  <si>
    <t>Montalvo</t>
  </si>
  <si>
    <t xml:space="preserve">Elizalde </t>
  </si>
  <si>
    <t>Josué Miguel</t>
  </si>
  <si>
    <t>Monsen</t>
  </si>
  <si>
    <t xml:space="preserve">Saldivar </t>
  </si>
  <si>
    <t>Laura Angelica</t>
  </si>
  <si>
    <t>Moncada</t>
  </si>
  <si>
    <t>Tania</t>
  </si>
  <si>
    <t>Miramontes</t>
  </si>
  <si>
    <t xml:space="preserve">Moreno </t>
  </si>
  <si>
    <t>Eduardo</t>
  </si>
  <si>
    <t>Mendez</t>
  </si>
  <si>
    <t>Lea</t>
  </si>
  <si>
    <t>Martinez</t>
  </si>
  <si>
    <t>Irene</t>
  </si>
  <si>
    <t>Mancinas</t>
  </si>
  <si>
    <t xml:space="preserve">Rivera </t>
  </si>
  <si>
    <t>Macias</t>
  </si>
  <si>
    <t xml:space="preserve">Medina </t>
  </si>
  <si>
    <t>Ernesto</t>
  </si>
  <si>
    <t>Lucero</t>
  </si>
  <si>
    <t>Rocio Iveet</t>
  </si>
  <si>
    <t>Loya</t>
  </si>
  <si>
    <t xml:space="preserve">Veloz </t>
  </si>
  <si>
    <t>Ana Elisa</t>
  </si>
  <si>
    <t>Lopez</t>
  </si>
  <si>
    <t xml:space="preserve">Peña </t>
  </si>
  <si>
    <t>Perla Socorro</t>
  </si>
  <si>
    <t xml:space="preserve">Duran </t>
  </si>
  <si>
    <t>Rocío</t>
  </si>
  <si>
    <t>Guadalupe</t>
  </si>
  <si>
    <t xml:space="preserve">Olvera </t>
  </si>
  <si>
    <t>Lira</t>
  </si>
  <si>
    <t xml:space="preserve">Mendoza </t>
  </si>
  <si>
    <t>Jurado</t>
  </si>
  <si>
    <t>Acosta</t>
  </si>
  <si>
    <t>Alejandra Rocio</t>
  </si>
  <si>
    <t>Gamaliel</t>
  </si>
  <si>
    <t>Jiménez</t>
  </si>
  <si>
    <t xml:space="preserve">Cruz </t>
  </si>
  <si>
    <t xml:space="preserve">Jion </t>
  </si>
  <si>
    <t>Armando</t>
  </si>
  <si>
    <t>Jimenez</t>
  </si>
  <si>
    <t xml:space="preserve">Porras </t>
  </si>
  <si>
    <t>Aldo Daniel</t>
  </si>
  <si>
    <t>Holguin</t>
  </si>
  <si>
    <t xml:space="preserve">Solis </t>
  </si>
  <si>
    <t>Arnoldo</t>
  </si>
  <si>
    <t>Hinojos</t>
  </si>
  <si>
    <t>Estala</t>
  </si>
  <si>
    <t>Hernandez</t>
  </si>
  <si>
    <t xml:space="preserve">Velazquez </t>
  </si>
  <si>
    <t>Gilead</t>
  </si>
  <si>
    <t xml:space="preserve">Torres </t>
  </si>
  <si>
    <t>Maria Cecilia</t>
  </si>
  <si>
    <t xml:space="preserve">Hernandez  </t>
  </si>
  <si>
    <t>Ana Gabriela</t>
  </si>
  <si>
    <t>Tania Guadalupe</t>
  </si>
  <si>
    <t>Karime</t>
  </si>
  <si>
    <t>Judith</t>
  </si>
  <si>
    <t>Gilberto</t>
  </si>
  <si>
    <t xml:space="preserve">Arvizo </t>
  </si>
  <si>
    <t>Marco Antonio</t>
  </si>
  <si>
    <t>Guzman</t>
  </si>
  <si>
    <t xml:space="preserve">Calderon </t>
  </si>
  <si>
    <t>Ramon Lee</t>
  </si>
  <si>
    <t xml:space="preserve">Pierce </t>
  </si>
  <si>
    <t>Raymundo Otoniel</t>
  </si>
  <si>
    <t xml:space="preserve">Chavez </t>
  </si>
  <si>
    <t>Gladys Yedid</t>
  </si>
  <si>
    <t xml:space="preserve">Guillen </t>
  </si>
  <si>
    <t xml:space="preserve">Rascon </t>
  </si>
  <si>
    <t xml:space="preserve">Grajeda </t>
  </si>
  <si>
    <t>Juan Manuel</t>
  </si>
  <si>
    <t>Grado</t>
  </si>
  <si>
    <t xml:space="preserve">Quiñones </t>
  </si>
  <si>
    <t>José Angel</t>
  </si>
  <si>
    <t xml:space="preserve">González </t>
  </si>
  <si>
    <t>Julian</t>
  </si>
  <si>
    <t>Maltos</t>
  </si>
  <si>
    <t>Leonel Amed</t>
  </si>
  <si>
    <t xml:space="preserve">Montes </t>
  </si>
  <si>
    <t>Anahi Esmeralda</t>
  </si>
  <si>
    <t xml:space="preserve">Garcia  </t>
  </si>
  <si>
    <t xml:space="preserve">Vega </t>
  </si>
  <si>
    <t>Georgina</t>
  </si>
  <si>
    <t xml:space="preserve">Reyes </t>
  </si>
  <si>
    <t>Ruby Argelia</t>
  </si>
  <si>
    <t xml:space="preserve">Ledezma </t>
  </si>
  <si>
    <t>Karen Victoria</t>
  </si>
  <si>
    <t>Brenda Meliza</t>
  </si>
  <si>
    <t xml:space="preserve">Favela </t>
  </si>
  <si>
    <t xml:space="preserve">Prieto  </t>
  </si>
  <si>
    <t>Ibeth</t>
  </si>
  <si>
    <t xml:space="preserve">Estrada </t>
  </si>
  <si>
    <t xml:space="preserve">Gonzalez </t>
  </si>
  <si>
    <t>AGUINALDO</t>
  </si>
  <si>
    <t>ANUAL</t>
  </si>
  <si>
    <t>DIAS</t>
  </si>
  <si>
    <t>MMS</t>
  </si>
  <si>
    <t>SEMESTRAL</t>
  </si>
  <si>
    <t>PAS, PA Y PTC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</si>
</sst>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9" fillId="0" borderId="0" xfId="0" applyFont="1" applyAlignment="1">
      <alignment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wrapText="1"/>
    </xf>
    <xf numFmtId="172" fontId="39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4"/>
  <sheetViews>
    <sheetView tabSelected="1" zoomScalePageLayoutView="0" workbookViewId="0" topLeftCell="O2">
      <selection activeCell="P35" sqref="P35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hidden="1" customWidth="1"/>
    <col min="12" max="12" width="24.421875" style="0" hidden="1" customWidth="1"/>
    <col min="13" max="13" width="23.7109375" style="18" hidden="1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s="18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s="18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3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3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6" ht="12.75">
      <c r="A8">
        <v>2017</v>
      </c>
      <c r="B8" s="18" t="s">
        <v>259</v>
      </c>
      <c r="C8" t="s">
        <v>1</v>
      </c>
      <c r="D8" s="18" t="s">
        <v>158</v>
      </c>
      <c r="E8" s="17" t="s">
        <v>266</v>
      </c>
      <c r="F8" s="17" t="s">
        <v>266</v>
      </c>
      <c r="G8" t="s">
        <v>260</v>
      </c>
      <c r="H8" s="19" t="s">
        <v>159</v>
      </c>
      <c r="I8" s="18" t="s">
        <v>160</v>
      </c>
      <c r="J8" s="18" t="s">
        <v>313</v>
      </c>
      <c r="K8" t="s">
        <v>11</v>
      </c>
      <c r="L8" s="29">
        <f>2978.85*2</f>
        <v>5957.7</v>
      </c>
      <c r="M8" s="30">
        <f>2955.8*2</f>
        <v>5911.6</v>
      </c>
      <c r="N8" s="20">
        <v>2</v>
      </c>
      <c r="O8">
        <v>0</v>
      </c>
      <c r="P8" s="24">
        <v>0</v>
      </c>
      <c r="Q8" s="24">
        <v>0</v>
      </c>
      <c r="R8" s="24">
        <v>1</v>
      </c>
      <c r="S8" s="24">
        <v>2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21">
        <v>43008</v>
      </c>
      <c r="AC8" t="s">
        <v>162</v>
      </c>
      <c r="AD8">
        <v>2017</v>
      </c>
      <c r="AE8" s="21">
        <v>43008</v>
      </c>
      <c r="AJ8" s="21"/>
    </row>
    <row r="9" spans="1:36" ht="12.75">
      <c r="A9">
        <v>2017</v>
      </c>
      <c r="B9" s="18" t="s">
        <v>259</v>
      </c>
      <c r="C9" t="s">
        <v>1</v>
      </c>
      <c r="D9" t="s">
        <v>158</v>
      </c>
      <c r="E9" s="26" t="s">
        <v>267</v>
      </c>
      <c r="F9" s="26" t="s">
        <v>267</v>
      </c>
      <c r="G9" t="s">
        <v>261</v>
      </c>
      <c r="H9" s="19" t="s">
        <v>314</v>
      </c>
      <c r="I9" s="23" t="s">
        <v>210</v>
      </c>
      <c r="J9" s="23" t="s">
        <v>315</v>
      </c>
      <c r="K9" t="s">
        <v>11</v>
      </c>
      <c r="L9" s="29">
        <f>5928.6*2</f>
        <v>11857.2</v>
      </c>
      <c r="M9" s="30">
        <f>4953*2</f>
        <v>9906</v>
      </c>
      <c r="N9" s="20">
        <v>35</v>
      </c>
      <c r="O9">
        <v>0</v>
      </c>
      <c r="P9" s="24">
        <v>0</v>
      </c>
      <c r="Q9" s="24">
        <v>0</v>
      </c>
      <c r="R9" s="24">
        <v>1</v>
      </c>
      <c r="S9" s="24">
        <v>2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21">
        <v>43008</v>
      </c>
      <c r="AC9" t="s">
        <v>162</v>
      </c>
      <c r="AD9">
        <v>2017</v>
      </c>
      <c r="AE9" s="21">
        <v>43008</v>
      </c>
      <c r="AJ9" s="21"/>
    </row>
    <row r="10" spans="1:36" ht="12.75">
      <c r="A10">
        <v>2017</v>
      </c>
      <c r="B10" s="18" t="s">
        <v>259</v>
      </c>
      <c r="C10" t="s">
        <v>1</v>
      </c>
      <c r="D10" t="s">
        <v>158</v>
      </c>
      <c r="E10" s="22" t="s">
        <v>268</v>
      </c>
      <c r="F10" s="22" t="s">
        <v>268</v>
      </c>
      <c r="G10" t="s">
        <v>261</v>
      </c>
      <c r="H10" s="19" t="s">
        <v>163</v>
      </c>
      <c r="I10" s="23" t="s">
        <v>316</v>
      </c>
      <c r="J10" s="23" t="s">
        <v>164</v>
      </c>
      <c r="K10" t="s">
        <v>11</v>
      </c>
      <c r="L10" s="29">
        <f>7844.85*2</f>
        <v>15689.7</v>
      </c>
      <c r="M10" s="30">
        <f>6471.4*2</f>
        <v>12942.8</v>
      </c>
      <c r="N10" s="20">
        <v>24</v>
      </c>
      <c r="O10">
        <v>0</v>
      </c>
      <c r="P10" s="24">
        <v>0</v>
      </c>
      <c r="Q10" s="24">
        <v>0</v>
      </c>
      <c r="R10" s="24">
        <v>1</v>
      </c>
      <c r="S10" s="24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21">
        <v>43008</v>
      </c>
      <c r="AC10" t="s">
        <v>162</v>
      </c>
      <c r="AD10">
        <v>2017</v>
      </c>
      <c r="AE10" s="21">
        <v>43008</v>
      </c>
      <c r="AJ10" s="21"/>
    </row>
    <row r="11" spans="1:36" ht="12.75">
      <c r="A11">
        <v>2017</v>
      </c>
      <c r="B11" s="18" t="s">
        <v>259</v>
      </c>
      <c r="C11" t="s">
        <v>1</v>
      </c>
      <c r="D11" t="s">
        <v>158</v>
      </c>
      <c r="E11" s="22" t="s">
        <v>279</v>
      </c>
      <c r="F11" s="22" t="s">
        <v>269</v>
      </c>
      <c r="G11" t="s">
        <v>261</v>
      </c>
      <c r="H11" s="19" t="s">
        <v>165</v>
      </c>
      <c r="I11" s="23" t="s">
        <v>166</v>
      </c>
      <c r="J11" s="23" t="s">
        <v>317</v>
      </c>
      <c r="K11" t="s">
        <v>11</v>
      </c>
      <c r="L11" s="29">
        <f>2185.05*2</f>
        <v>4370.1</v>
      </c>
      <c r="M11" s="30">
        <f>2161.2*2</f>
        <v>4322.4</v>
      </c>
      <c r="N11" s="20">
        <v>2</v>
      </c>
      <c r="O11">
        <v>0</v>
      </c>
      <c r="P11" s="24">
        <v>0</v>
      </c>
      <c r="Q11" s="24">
        <v>0</v>
      </c>
      <c r="R11" s="24">
        <v>1</v>
      </c>
      <c r="S11" s="24">
        <v>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21">
        <v>43008</v>
      </c>
      <c r="AC11" t="s">
        <v>162</v>
      </c>
      <c r="AD11">
        <v>2017</v>
      </c>
      <c r="AE11" s="21">
        <v>43008</v>
      </c>
      <c r="AJ11" s="21"/>
    </row>
    <row r="12" spans="1:36" ht="12.75">
      <c r="A12">
        <v>2017</v>
      </c>
      <c r="B12" s="18" t="s">
        <v>259</v>
      </c>
      <c r="C12" t="s">
        <v>1</v>
      </c>
      <c r="D12" t="s">
        <v>158</v>
      </c>
      <c r="E12" s="22" t="s">
        <v>267</v>
      </c>
      <c r="F12" s="22" t="s">
        <v>267</v>
      </c>
      <c r="G12" t="s">
        <v>261</v>
      </c>
      <c r="H12" s="19" t="s">
        <v>167</v>
      </c>
      <c r="I12" s="23" t="s">
        <v>168</v>
      </c>
      <c r="J12" s="23" t="s">
        <v>188</v>
      </c>
      <c r="K12" t="s">
        <v>10</v>
      </c>
      <c r="L12" s="29">
        <f>5700.6*2</f>
        <v>11401.2</v>
      </c>
      <c r="M12" s="30">
        <f>4782.6*2</f>
        <v>9565.2</v>
      </c>
      <c r="N12" s="20">
        <v>35</v>
      </c>
      <c r="O12">
        <v>0</v>
      </c>
      <c r="P12" s="24">
        <v>0</v>
      </c>
      <c r="Q12" s="24">
        <v>0</v>
      </c>
      <c r="R12" s="24">
        <v>1</v>
      </c>
      <c r="S12" s="24">
        <v>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21">
        <v>43008</v>
      </c>
      <c r="AC12" t="s">
        <v>162</v>
      </c>
      <c r="AD12">
        <v>2017</v>
      </c>
      <c r="AE12" s="21">
        <v>43008</v>
      </c>
      <c r="AJ12" s="21"/>
    </row>
    <row r="13" spans="1:36" ht="12.75">
      <c r="A13">
        <v>2017</v>
      </c>
      <c r="B13" s="18" t="s">
        <v>259</v>
      </c>
      <c r="C13" t="s">
        <v>1</v>
      </c>
      <c r="D13" t="s">
        <v>158</v>
      </c>
      <c r="E13" s="26" t="s">
        <v>267</v>
      </c>
      <c r="F13" s="26" t="s">
        <v>267</v>
      </c>
      <c r="G13" t="s">
        <v>261</v>
      </c>
      <c r="H13" s="19" t="s">
        <v>170</v>
      </c>
      <c r="I13" s="23" t="s">
        <v>318</v>
      </c>
      <c r="J13" s="23" t="s">
        <v>171</v>
      </c>
      <c r="K13" t="s">
        <v>11</v>
      </c>
      <c r="L13" s="29">
        <f>2736.3*2</f>
        <v>5472.6</v>
      </c>
      <c r="M13" s="30">
        <f>1751.2*2</f>
        <v>3502.4</v>
      </c>
      <c r="N13" s="20">
        <v>35</v>
      </c>
      <c r="O13">
        <v>0</v>
      </c>
      <c r="P13" s="24">
        <v>0</v>
      </c>
      <c r="Q13" s="24">
        <v>0</v>
      </c>
      <c r="R13" s="24">
        <v>1</v>
      </c>
      <c r="S13" s="24">
        <v>2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21">
        <v>43008</v>
      </c>
      <c r="AC13" t="s">
        <v>162</v>
      </c>
      <c r="AD13">
        <v>2017</v>
      </c>
      <c r="AE13" s="21">
        <v>43008</v>
      </c>
      <c r="AJ13" s="21"/>
    </row>
    <row r="14" spans="1:36" ht="12.75">
      <c r="A14">
        <v>2017</v>
      </c>
      <c r="B14" s="18" t="s">
        <v>259</v>
      </c>
      <c r="C14" t="s">
        <v>1</v>
      </c>
      <c r="D14" t="s">
        <v>158</v>
      </c>
      <c r="E14" s="26" t="s">
        <v>270</v>
      </c>
      <c r="F14" s="26" t="s">
        <v>270</v>
      </c>
      <c r="G14" t="s">
        <v>261</v>
      </c>
      <c r="H14" s="19" t="s">
        <v>172</v>
      </c>
      <c r="I14" s="23" t="s">
        <v>319</v>
      </c>
      <c r="J14" s="23" t="s">
        <v>320</v>
      </c>
      <c r="K14" t="s">
        <v>10</v>
      </c>
      <c r="L14" s="29">
        <f>3382.5*2</f>
        <v>6765</v>
      </c>
      <c r="M14" s="30">
        <f>1888.8*2</f>
        <v>3777.6</v>
      </c>
      <c r="N14" s="20">
        <v>2</v>
      </c>
      <c r="O14">
        <v>0</v>
      </c>
      <c r="P14" s="24">
        <v>0</v>
      </c>
      <c r="Q14" s="24">
        <v>0</v>
      </c>
      <c r="R14" s="24">
        <v>1</v>
      </c>
      <c r="S14" s="24">
        <v>2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21">
        <v>43008</v>
      </c>
      <c r="AC14" t="s">
        <v>162</v>
      </c>
      <c r="AD14">
        <v>2017</v>
      </c>
      <c r="AE14" s="21">
        <v>43008</v>
      </c>
      <c r="AJ14" s="21"/>
    </row>
    <row r="15" spans="1:36" ht="12.75">
      <c r="A15">
        <v>2017</v>
      </c>
      <c r="B15" s="18" t="s">
        <v>259</v>
      </c>
      <c r="C15" t="s">
        <v>1</v>
      </c>
      <c r="D15" t="s">
        <v>158</v>
      </c>
      <c r="E15" s="26" t="s">
        <v>267</v>
      </c>
      <c r="F15" s="26" t="s">
        <v>267</v>
      </c>
      <c r="G15" t="s">
        <v>261</v>
      </c>
      <c r="H15" s="19" t="s">
        <v>174</v>
      </c>
      <c r="I15" s="23" t="s">
        <v>175</v>
      </c>
      <c r="J15" s="23" t="s">
        <v>176</v>
      </c>
      <c r="K15" t="s">
        <v>10</v>
      </c>
      <c r="L15" s="29">
        <f>8893.05*2</f>
        <v>17786.1</v>
      </c>
      <c r="M15" s="30">
        <f>7676.2*2</f>
        <v>15352.4</v>
      </c>
      <c r="N15" s="20">
        <v>35</v>
      </c>
      <c r="O15">
        <v>0</v>
      </c>
      <c r="P15" s="24">
        <v>0</v>
      </c>
      <c r="Q15" s="24">
        <v>0</v>
      </c>
      <c r="R15" s="24">
        <v>1</v>
      </c>
      <c r="S15" s="24">
        <v>2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21">
        <v>43008</v>
      </c>
      <c r="AC15" t="s">
        <v>162</v>
      </c>
      <c r="AD15">
        <v>2017</v>
      </c>
      <c r="AE15" s="21">
        <v>43008</v>
      </c>
      <c r="AJ15" s="21"/>
    </row>
    <row r="16" spans="1:36" ht="12.75">
      <c r="A16">
        <v>2017</v>
      </c>
      <c r="B16" s="18" t="s">
        <v>259</v>
      </c>
      <c r="C16" t="s">
        <v>1</v>
      </c>
      <c r="D16" t="s">
        <v>158</v>
      </c>
      <c r="E16" s="26" t="s">
        <v>271</v>
      </c>
      <c r="F16" s="26" t="s">
        <v>271</v>
      </c>
      <c r="G16" t="s">
        <v>262</v>
      </c>
      <c r="H16" s="19" t="s">
        <v>177</v>
      </c>
      <c r="I16" s="23" t="s">
        <v>178</v>
      </c>
      <c r="J16" s="23" t="s">
        <v>212</v>
      </c>
      <c r="K16" t="s">
        <v>10</v>
      </c>
      <c r="L16" s="29">
        <f>4370.1*2</f>
        <v>8740.2</v>
      </c>
      <c r="M16" s="30">
        <f>3851*2</f>
        <v>7702</v>
      </c>
      <c r="N16" s="20">
        <v>2</v>
      </c>
      <c r="O16">
        <v>0</v>
      </c>
      <c r="P16" s="24">
        <v>0</v>
      </c>
      <c r="Q16" s="24">
        <v>0</v>
      </c>
      <c r="R16" s="24">
        <v>1</v>
      </c>
      <c r="S16" s="24">
        <v>2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21">
        <v>43008</v>
      </c>
      <c r="AC16" t="s">
        <v>162</v>
      </c>
      <c r="AD16">
        <v>2017</v>
      </c>
      <c r="AE16" s="21">
        <v>43008</v>
      </c>
      <c r="AJ16" s="21"/>
    </row>
    <row r="17" spans="1:36" ht="12.75">
      <c r="A17">
        <v>2017</v>
      </c>
      <c r="B17" s="18" t="s">
        <v>259</v>
      </c>
      <c r="C17" t="s">
        <v>1</v>
      </c>
      <c r="D17" t="s">
        <v>158</v>
      </c>
      <c r="E17" s="26" t="s">
        <v>267</v>
      </c>
      <c r="F17" s="26" t="s">
        <v>267</v>
      </c>
      <c r="G17" t="s">
        <v>261</v>
      </c>
      <c r="H17" s="19" t="s">
        <v>179</v>
      </c>
      <c r="I17" s="23" t="s">
        <v>321</v>
      </c>
      <c r="J17" s="23" t="s">
        <v>180</v>
      </c>
      <c r="K17" t="s">
        <v>10</v>
      </c>
      <c r="L17" s="29">
        <f>7068.75*2</f>
        <v>14137.5</v>
      </c>
      <c r="M17" s="30">
        <f>5805*2</f>
        <v>11610</v>
      </c>
      <c r="N17" s="20">
        <v>35</v>
      </c>
      <c r="O17">
        <v>0</v>
      </c>
      <c r="P17" s="24">
        <v>0</v>
      </c>
      <c r="Q17" s="24">
        <v>0</v>
      </c>
      <c r="R17" s="24">
        <v>1</v>
      </c>
      <c r="S17" s="24">
        <v>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21">
        <v>43008</v>
      </c>
      <c r="AC17" t="s">
        <v>162</v>
      </c>
      <c r="AD17">
        <v>2017</v>
      </c>
      <c r="AE17" s="21">
        <v>43008</v>
      </c>
      <c r="AJ17" s="21"/>
    </row>
    <row r="18" spans="1:36" ht="12.75">
      <c r="A18">
        <v>2017</v>
      </c>
      <c r="B18" s="18" t="s">
        <v>259</v>
      </c>
      <c r="C18" t="s">
        <v>1</v>
      </c>
      <c r="D18" t="s">
        <v>158</v>
      </c>
      <c r="E18" s="26" t="s">
        <v>272</v>
      </c>
      <c r="F18" s="26" t="s">
        <v>272</v>
      </c>
      <c r="G18" t="s">
        <v>260</v>
      </c>
      <c r="H18" s="19" t="s">
        <v>322</v>
      </c>
      <c r="I18" s="23" t="s">
        <v>323</v>
      </c>
      <c r="J18" s="23" t="s">
        <v>324</v>
      </c>
      <c r="K18" t="s">
        <v>11</v>
      </c>
      <c r="L18" s="29">
        <f>2597.4*2</f>
        <v>5194.8</v>
      </c>
      <c r="M18" s="30">
        <f>2503.6*2</f>
        <v>5007.2</v>
      </c>
      <c r="N18" s="20">
        <v>2</v>
      </c>
      <c r="O18">
        <v>0</v>
      </c>
      <c r="P18" s="24">
        <v>0</v>
      </c>
      <c r="Q18" s="24">
        <v>0</v>
      </c>
      <c r="R18" s="24">
        <v>1</v>
      </c>
      <c r="S18" s="24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21">
        <v>43008</v>
      </c>
      <c r="AC18" t="s">
        <v>162</v>
      </c>
      <c r="AD18">
        <v>2017</v>
      </c>
      <c r="AE18" s="21">
        <v>43008</v>
      </c>
      <c r="AJ18" s="21"/>
    </row>
    <row r="19" spans="1:36" ht="12.75">
      <c r="A19">
        <v>2017</v>
      </c>
      <c r="B19" s="18" t="s">
        <v>259</v>
      </c>
      <c r="C19" t="s">
        <v>1</v>
      </c>
      <c r="D19" t="s">
        <v>158</v>
      </c>
      <c r="E19" s="26" t="s">
        <v>267</v>
      </c>
      <c r="F19" s="26" t="s">
        <v>267</v>
      </c>
      <c r="G19" t="s">
        <v>261</v>
      </c>
      <c r="H19" s="19" t="s">
        <v>181</v>
      </c>
      <c r="I19" s="23" t="s">
        <v>325</v>
      </c>
      <c r="J19" s="23" t="s">
        <v>326</v>
      </c>
      <c r="K19" t="s">
        <v>11</v>
      </c>
      <c r="L19" s="29">
        <f>5016.6*2</f>
        <v>10033.2</v>
      </c>
      <c r="M19" s="30">
        <f>4271.4*2</f>
        <v>8542.8</v>
      </c>
      <c r="N19" s="20">
        <v>35</v>
      </c>
      <c r="O19">
        <v>0</v>
      </c>
      <c r="P19" s="24">
        <v>0</v>
      </c>
      <c r="Q19" s="24">
        <v>0</v>
      </c>
      <c r="R19" s="24">
        <v>1</v>
      </c>
      <c r="S19" s="24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21">
        <v>43008</v>
      </c>
      <c r="AC19" t="s">
        <v>162</v>
      </c>
      <c r="AD19">
        <v>2017</v>
      </c>
      <c r="AE19" s="21">
        <v>43008</v>
      </c>
      <c r="AJ19" s="21"/>
    </row>
    <row r="20" spans="1:36" ht="12.75">
      <c r="A20">
        <v>2017</v>
      </c>
      <c r="B20" s="18" t="s">
        <v>259</v>
      </c>
      <c r="C20" t="s">
        <v>1</v>
      </c>
      <c r="D20" t="s">
        <v>158</v>
      </c>
      <c r="E20" s="27" t="s">
        <v>273</v>
      </c>
      <c r="F20" s="27" t="s">
        <v>273</v>
      </c>
      <c r="G20" t="s">
        <v>260</v>
      </c>
      <c r="H20" s="19" t="s">
        <v>327</v>
      </c>
      <c r="I20" s="23" t="s">
        <v>328</v>
      </c>
      <c r="J20" s="23" t="s">
        <v>329</v>
      </c>
      <c r="K20" t="s">
        <v>11</v>
      </c>
      <c r="L20" s="29">
        <f>3382.5*2</f>
        <v>6765</v>
      </c>
      <c r="M20" s="30">
        <f>3137.6*2</f>
        <v>6275.2</v>
      </c>
      <c r="N20" s="20">
        <v>2</v>
      </c>
      <c r="O20">
        <v>0</v>
      </c>
      <c r="P20" s="24">
        <v>0</v>
      </c>
      <c r="Q20" s="24">
        <v>0</v>
      </c>
      <c r="R20" s="24">
        <v>1</v>
      </c>
      <c r="S20" s="24">
        <v>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21">
        <v>43008</v>
      </c>
      <c r="AC20" t="s">
        <v>162</v>
      </c>
      <c r="AD20">
        <v>2017</v>
      </c>
      <c r="AE20" s="21">
        <v>43008</v>
      </c>
      <c r="AJ20" s="21"/>
    </row>
    <row r="21" spans="1:36" ht="12.75">
      <c r="A21">
        <v>2017</v>
      </c>
      <c r="B21" s="18" t="s">
        <v>259</v>
      </c>
      <c r="C21" s="24" t="s">
        <v>2</v>
      </c>
      <c r="D21" t="s">
        <v>158</v>
      </c>
      <c r="E21" s="26" t="s">
        <v>274</v>
      </c>
      <c r="F21" s="26" t="s">
        <v>274</v>
      </c>
      <c r="G21" s="24" t="s">
        <v>260</v>
      </c>
      <c r="H21" s="19" t="s">
        <v>182</v>
      </c>
      <c r="I21" s="23" t="s">
        <v>330</v>
      </c>
      <c r="J21" s="23" t="s">
        <v>331</v>
      </c>
      <c r="K21" t="s">
        <v>10</v>
      </c>
      <c r="L21" s="29">
        <f>22116.45*2</f>
        <v>44232.9</v>
      </c>
      <c r="M21" s="30">
        <f>15893.6*2</f>
        <v>31787.2</v>
      </c>
      <c r="N21" s="20">
        <v>1</v>
      </c>
      <c r="O21">
        <v>0</v>
      </c>
      <c r="P21" s="24">
        <v>0</v>
      </c>
      <c r="Q21" s="24">
        <v>0</v>
      </c>
      <c r="R21" s="24">
        <v>1</v>
      </c>
      <c r="S21" s="24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21">
        <v>43008</v>
      </c>
      <c r="AC21" t="s">
        <v>162</v>
      </c>
      <c r="AD21">
        <v>2017</v>
      </c>
      <c r="AE21" s="21">
        <v>43008</v>
      </c>
      <c r="AJ21" s="21"/>
    </row>
    <row r="22" spans="1:36" ht="12.75">
      <c r="A22">
        <v>2017</v>
      </c>
      <c r="B22" s="18" t="s">
        <v>259</v>
      </c>
      <c r="C22" t="s">
        <v>1</v>
      </c>
      <c r="D22" t="s">
        <v>158</v>
      </c>
      <c r="E22" s="26" t="s">
        <v>275</v>
      </c>
      <c r="F22" s="26" t="s">
        <v>275</v>
      </c>
      <c r="G22" t="s">
        <v>263</v>
      </c>
      <c r="H22" s="19" t="s">
        <v>183</v>
      </c>
      <c r="I22" s="23" t="s">
        <v>184</v>
      </c>
      <c r="J22" s="23" t="s">
        <v>185</v>
      </c>
      <c r="K22" t="s">
        <v>10</v>
      </c>
      <c r="L22" s="29">
        <f>6989.85*2</f>
        <v>13979.7</v>
      </c>
      <c r="M22" s="30">
        <f>5616.2*2</f>
        <v>11232.4</v>
      </c>
      <c r="N22" s="20">
        <v>2</v>
      </c>
      <c r="O22">
        <v>0</v>
      </c>
      <c r="P22" s="24">
        <v>0</v>
      </c>
      <c r="Q22" s="24">
        <v>0</v>
      </c>
      <c r="R22" s="24">
        <v>1</v>
      </c>
      <c r="S22" s="24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21">
        <v>43008</v>
      </c>
      <c r="AC22" t="s">
        <v>162</v>
      </c>
      <c r="AD22">
        <v>2017</v>
      </c>
      <c r="AE22" s="21">
        <v>43008</v>
      </c>
      <c r="AJ22" s="21"/>
    </row>
    <row r="23" spans="1:36" ht="12.75">
      <c r="A23">
        <v>2017</v>
      </c>
      <c r="B23" s="18" t="s">
        <v>259</v>
      </c>
      <c r="C23" t="s">
        <v>1</v>
      </c>
      <c r="D23" t="s">
        <v>158</v>
      </c>
      <c r="E23" s="26" t="s">
        <v>276</v>
      </c>
      <c r="F23" s="26" t="s">
        <v>276</v>
      </c>
      <c r="G23" t="s">
        <v>260</v>
      </c>
      <c r="H23" s="19" t="s">
        <v>186</v>
      </c>
      <c r="I23" s="18" t="s">
        <v>187</v>
      </c>
      <c r="J23" s="23" t="s">
        <v>169</v>
      </c>
      <c r="K23" t="s">
        <v>11</v>
      </c>
      <c r="L23" s="29">
        <f>3760.8*2</f>
        <v>7521.6</v>
      </c>
      <c r="M23" s="30">
        <f>3415.2*2</f>
        <v>6830.4</v>
      </c>
      <c r="N23" s="20">
        <v>2</v>
      </c>
      <c r="O23">
        <v>0</v>
      </c>
      <c r="P23" s="24">
        <v>0</v>
      </c>
      <c r="Q23" s="24">
        <v>0</v>
      </c>
      <c r="R23" s="24">
        <v>1</v>
      </c>
      <c r="S23" s="24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21">
        <v>43008</v>
      </c>
      <c r="AC23" t="s">
        <v>162</v>
      </c>
      <c r="AD23">
        <v>2017</v>
      </c>
      <c r="AE23" s="21">
        <v>43008</v>
      </c>
      <c r="AJ23" s="21"/>
    </row>
    <row r="24" spans="1:36" ht="12.75">
      <c r="A24">
        <v>2017</v>
      </c>
      <c r="B24" s="18" t="s">
        <v>259</v>
      </c>
      <c r="C24" t="s">
        <v>1</v>
      </c>
      <c r="D24" t="s">
        <v>158</v>
      </c>
      <c r="E24" s="26" t="s">
        <v>268</v>
      </c>
      <c r="F24" s="26" t="s">
        <v>268</v>
      </c>
      <c r="G24" t="s">
        <v>261</v>
      </c>
      <c r="H24" s="19" t="s">
        <v>189</v>
      </c>
      <c r="I24" s="18" t="s">
        <v>187</v>
      </c>
      <c r="J24" s="23" t="s">
        <v>190</v>
      </c>
      <c r="K24" t="s">
        <v>10</v>
      </c>
      <c r="L24" s="29">
        <f>7844.85*2</f>
        <v>15689.7</v>
      </c>
      <c r="M24" s="30">
        <f>6471.4*2</f>
        <v>12942.8</v>
      </c>
      <c r="N24" s="20">
        <v>24</v>
      </c>
      <c r="O24">
        <v>0</v>
      </c>
      <c r="P24" s="24">
        <v>0</v>
      </c>
      <c r="Q24" s="24">
        <v>0</v>
      </c>
      <c r="R24" s="24">
        <v>1</v>
      </c>
      <c r="S24" s="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21">
        <v>43008</v>
      </c>
      <c r="AC24" t="s">
        <v>162</v>
      </c>
      <c r="AD24">
        <v>2017</v>
      </c>
      <c r="AE24" s="21">
        <v>43008</v>
      </c>
      <c r="AJ24" s="21"/>
    </row>
    <row r="25" spans="1:36" ht="12.75">
      <c r="A25">
        <v>2017</v>
      </c>
      <c r="B25" s="18" t="s">
        <v>259</v>
      </c>
      <c r="C25" t="s">
        <v>1</v>
      </c>
      <c r="D25" t="s">
        <v>158</v>
      </c>
      <c r="E25" s="26" t="s">
        <v>267</v>
      </c>
      <c r="F25" s="26" t="s">
        <v>267</v>
      </c>
      <c r="G25" t="s">
        <v>261</v>
      </c>
      <c r="H25" s="19" t="s">
        <v>332</v>
      </c>
      <c r="I25" s="18" t="s">
        <v>333</v>
      </c>
      <c r="J25" s="23" t="s">
        <v>334</v>
      </c>
      <c r="K25" t="s">
        <v>11</v>
      </c>
      <c r="L25" s="29">
        <f>5244.6*2</f>
        <v>10489.2</v>
      </c>
      <c r="M25" s="30">
        <f>4441.8*2</f>
        <v>8883.6</v>
      </c>
      <c r="N25" s="20">
        <v>35</v>
      </c>
      <c r="O25">
        <v>0</v>
      </c>
      <c r="P25" s="24">
        <v>0</v>
      </c>
      <c r="Q25" s="24">
        <v>0</v>
      </c>
      <c r="R25" s="24">
        <v>1</v>
      </c>
      <c r="S25" s="24">
        <v>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21">
        <v>43008</v>
      </c>
      <c r="AC25" t="s">
        <v>162</v>
      </c>
      <c r="AD25">
        <v>2017</v>
      </c>
      <c r="AE25" s="21">
        <v>43008</v>
      </c>
      <c r="AJ25" s="21"/>
    </row>
    <row r="26" spans="1:36" ht="12.75">
      <c r="A26">
        <v>2017</v>
      </c>
      <c r="B26" s="18" t="s">
        <v>259</v>
      </c>
      <c r="C26" t="s">
        <v>1</v>
      </c>
      <c r="D26" t="s">
        <v>158</v>
      </c>
      <c r="E26" s="26" t="s">
        <v>267</v>
      </c>
      <c r="F26" s="26" t="s">
        <v>267</v>
      </c>
      <c r="G26" t="s">
        <v>261</v>
      </c>
      <c r="H26" s="19" t="s">
        <v>191</v>
      </c>
      <c r="I26" s="18" t="s">
        <v>192</v>
      </c>
      <c r="J26" s="23" t="s">
        <v>193</v>
      </c>
      <c r="K26" t="s">
        <v>10</v>
      </c>
      <c r="L26" s="29">
        <f>5700.6*2</f>
        <v>11401.2</v>
      </c>
      <c r="M26" s="30">
        <f>4782.6*2</f>
        <v>9565.2</v>
      </c>
      <c r="N26" s="20">
        <v>35</v>
      </c>
      <c r="O26">
        <v>0</v>
      </c>
      <c r="P26" s="24">
        <v>0</v>
      </c>
      <c r="Q26" s="24">
        <v>0</v>
      </c>
      <c r="R26" s="24">
        <v>1</v>
      </c>
      <c r="S26" s="24">
        <v>2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21">
        <v>43008</v>
      </c>
      <c r="AC26" t="s">
        <v>162</v>
      </c>
      <c r="AD26">
        <v>2017</v>
      </c>
      <c r="AE26" s="21">
        <v>43008</v>
      </c>
      <c r="AJ26" s="21"/>
    </row>
    <row r="27" spans="1:36" ht="12.75">
      <c r="A27">
        <v>2017</v>
      </c>
      <c r="B27" s="18" t="s">
        <v>259</v>
      </c>
      <c r="C27" t="s">
        <v>1</v>
      </c>
      <c r="D27" t="s">
        <v>158</v>
      </c>
      <c r="E27" s="26" t="s">
        <v>267</v>
      </c>
      <c r="F27" s="26" t="s">
        <v>267</v>
      </c>
      <c r="G27" t="s">
        <v>261</v>
      </c>
      <c r="H27" s="19" t="s">
        <v>194</v>
      </c>
      <c r="I27" s="18" t="s">
        <v>195</v>
      </c>
      <c r="J27" s="23" t="s">
        <v>196</v>
      </c>
      <c r="K27" t="s">
        <v>10</v>
      </c>
      <c r="L27" s="29">
        <f>5244.6*2</f>
        <v>10489.2</v>
      </c>
      <c r="M27" s="30">
        <f>4441.6*2</f>
        <v>8883.2</v>
      </c>
      <c r="N27" s="20">
        <v>35</v>
      </c>
      <c r="O27">
        <v>0</v>
      </c>
      <c r="P27" s="24">
        <v>0</v>
      </c>
      <c r="Q27" s="24">
        <v>0</v>
      </c>
      <c r="R27" s="24">
        <v>1</v>
      </c>
      <c r="S27" s="24">
        <v>2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21">
        <v>43008</v>
      </c>
      <c r="AC27" t="s">
        <v>162</v>
      </c>
      <c r="AD27">
        <v>2017</v>
      </c>
      <c r="AE27" s="21">
        <v>43008</v>
      </c>
      <c r="AJ27" s="21"/>
    </row>
    <row r="28" spans="1:36" ht="12.75">
      <c r="A28">
        <v>2017</v>
      </c>
      <c r="B28" s="18" t="s">
        <v>259</v>
      </c>
      <c r="C28" t="s">
        <v>1</v>
      </c>
      <c r="D28" t="s">
        <v>158</v>
      </c>
      <c r="E28" s="26" t="s">
        <v>309</v>
      </c>
      <c r="F28" s="26" t="s">
        <v>277</v>
      </c>
      <c r="G28" t="s">
        <v>261</v>
      </c>
      <c r="H28" s="19" t="s">
        <v>335</v>
      </c>
      <c r="I28" s="18" t="s">
        <v>195</v>
      </c>
      <c r="J28" s="23" t="s">
        <v>214</v>
      </c>
      <c r="K28" t="s">
        <v>10</v>
      </c>
      <c r="L28" s="29">
        <f>3760.8*2</f>
        <v>7521.6</v>
      </c>
      <c r="M28" s="30">
        <f>3415.2*2</f>
        <v>6830.4</v>
      </c>
      <c r="N28" s="20">
        <v>2</v>
      </c>
      <c r="O28">
        <v>0</v>
      </c>
      <c r="P28" s="24">
        <v>0</v>
      </c>
      <c r="Q28" s="24">
        <v>0</v>
      </c>
      <c r="R28" s="24">
        <v>1</v>
      </c>
      <c r="S28" s="24">
        <v>2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21">
        <v>43008</v>
      </c>
      <c r="AC28" t="s">
        <v>162</v>
      </c>
      <c r="AD28">
        <v>2017</v>
      </c>
      <c r="AE28" s="21">
        <v>43008</v>
      </c>
      <c r="AJ28" s="21"/>
    </row>
    <row r="29" spans="1:36" ht="12.75">
      <c r="A29">
        <v>2017</v>
      </c>
      <c r="B29" s="18" t="s">
        <v>259</v>
      </c>
      <c r="C29" t="s">
        <v>1</v>
      </c>
      <c r="D29" t="s">
        <v>158</v>
      </c>
      <c r="E29" s="26" t="s">
        <v>278</v>
      </c>
      <c r="F29" s="26" t="s">
        <v>278</v>
      </c>
      <c r="G29" t="s">
        <v>261</v>
      </c>
      <c r="H29" s="19" t="s">
        <v>197</v>
      </c>
      <c r="I29" s="18" t="s">
        <v>198</v>
      </c>
      <c r="J29" s="23" t="s">
        <v>199</v>
      </c>
      <c r="K29" t="s">
        <v>11</v>
      </c>
      <c r="L29" s="29">
        <f>8797.65*2</f>
        <v>17595.3</v>
      </c>
      <c r="M29" s="30">
        <f>6086*2</f>
        <v>12172</v>
      </c>
      <c r="N29" s="20">
        <v>24</v>
      </c>
      <c r="O29">
        <v>0</v>
      </c>
      <c r="P29" s="24">
        <v>0</v>
      </c>
      <c r="Q29" s="24">
        <v>0</v>
      </c>
      <c r="R29" s="24">
        <v>1</v>
      </c>
      <c r="S29" s="24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21">
        <v>43008</v>
      </c>
      <c r="AC29" t="s">
        <v>162</v>
      </c>
      <c r="AD29">
        <v>2017</v>
      </c>
      <c r="AE29" s="21">
        <v>43008</v>
      </c>
      <c r="AJ29" s="21"/>
    </row>
    <row r="30" spans="1:36" ht="12.75">
      <c r="A30">
        <v>2017</v>
      </c>
      <c r="B30" s="18" t="s">
        <v>259</v>
      </c>
      <c r="C30" t="s">
        <v>1</v>
      </c>
      <c r="D30" t="s">
        <v>158</v>
      </c>
      <c r="E30" s="26" t="s">
        <v>267</v>
      </c>
      <c r="F30" s="26" t="s">
        <v>267</v>
      </c>
      <c r="G30" t="s">
        <v>261</v>
      </c>
      <c r="H30" s="19" t="s">
        <v>200</v>
      </c>
      <c r="I30" s="18" t="s">
        <v>336</v>
      </c>
      <c r="J30" s="23" t="s">
        <v>201</v>
      </c>
      <c r="K30" t="s">
        <v>11</v>
      </c>
      <c r="L30" s="29">
        <f>7524.9*2</f>
        <v>15049.8</v>
      </c>
      <c r="M30" s="30">
        <f>6145.8*2</f>
        <v>12291.6</v>
      </c>
      <c r="N30" s="20">
        <v>35</v>
      </c>
      <c r="O30">
        <v>0</v>
      </c>
      <c r="P30" s="24">
        <v>0</v>
      </c>
      <c r="Q30" s="24">
        <v>0</v>
      </c>
      <c r="R30" s="24">
        <v>1</v>
      </c>
      <c r="S30" s="24">
        <v>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21">
        <v>43008</v>
      </c>
      <c r="AC30" t="s">
        <v>162</v>
      </c>
      <c r="AD30">
        <v>2017</v>
      </c>
      <c r="AE30" s="21">
        <v>43008</v>
      </c>
      <c r="AJ30" s="21"/>
    </row>
    <row r="31" spans="1:36" ht="12.75">
      <c r="A31">
        <v>2017</v>
      </c>
      <c r="B31" s="18" t="s">
        <v>259</v>
      </c>
      <c r="C31" t="s">
        <v>1</v>
      </c>
      <c r="D31" t="s">
        <v>158</v>
      </c>
      <c r="E31" s="26" t="s">
        <v>279</v>
      </c>
      <c r="F31" s="26" t="s">
        <v>279</v>
      </c>
      <c r="G31" t="s">
        <v>261</v>
      </c>
      <c r="H31" s="19" t="s">
        <v>202</v>
      </c>
      <c r="I31" s="18" t="s">
        <v>337</v>
      </c>
      <c r="J31" s="23" t="s">
        <v>203</v>
      </c>
      <c r="K31" t="s">
        <v>11</v>
      </c>
      <c r="L31" s="29">
        <f>2185.05*2</f>
        <v>4370.1</v>
      </c>
      <c r="M31" s="30">
        <f>2161.2*2</f>
        <v>4322.4</v>
      </c>
      <c r="N31" s="20">
        <v>2</v>
      </c>
      <c r="O31">
        <v>0</v>
      </c>
      <c r="P31" s="24">
        <v>0</v>
      </c>
      <c r="Q31" s="24">
        <v>0</v>
      </c>
      <c r="R31" s="24">
        <v>1</v>
      </c>
      <c r="S31" s="24">
        <v>2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21">
        <v>43008</v>
      </c>
      <c r="AC31" t="s">
        <v>162</v>
      </c>
      <c r="AD31">
        <v>2017</v>
      </c>
      <c r="AE31" s="21">
        <v>43008</v>
      </c>
      <c r="AJ31" s="21"/>
    </row>
    <row r="32" spans="1:36" ht="12.75">
      <c r="A32">
        <v>2017</v>
      </c>
      <c r="B32" s="18" t="s">
        <v>259</v>
      </c>
      <c r="C32" t="s">
        <v>1</v>
      </c>
      <c r="D32" t="s">
        <v>158</v>
      </c>
      <c r="E32" s="26" t="s">
        <v>267</v>
      </c>
      <c r="F32" s="26" t="s">
        <v>267</v>
      </c>
      <c r="G32" t="s">
        <v>261</v>
      </c>
      <c r="H32" s="19" t="s">
        <v>211</v>
      </c>
      <c r="I32" s="18" t="s">
        <v>313</v>
      </c>
      <c r="J32" s="23" t="s">
        <v>338</v>
      </c>
      <c r="K32" t="s">
        <v>11</v>
      </c>
      <c r="L32" s="29">
        <f>2736.3*2</f>
        <v>5472.6</v>
      </c>
      <c r="M32" s="30">
        <f>2580.6*2</f>
        <v>5161.2</v>
      </c>
      <c r="N32" s="20">
        <v>35</v>
      </c>
      <c r="O32">
        <v>0</v>
      </c>
      <c r="P32" s="24">
        <v>0</v>
      </c>
      <c r="Q32" s="24">
        <v>0</v>
      </c>
      <c r="R32" s="24">
        <v>1</v>
      </c>
      <c r="S32" s="24">
        <v>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21">
        <v>43008</v>
      </c>
      <c r="AC32" t="s">
        <v>162</v>
      </c>
      <c r="AD32">
        <v>2017</v>
      </c>
      <c r="AE32" s="21">
        <v>43008</v>
      </c>
      <c r="AJ32" s="21"/>
    </row>
    <row r="33" spans="1:36" ht="12.75">
      <c r="A33">
        <v>2017</v>
      </c>
      <c r="B33" s="18" t="s">
        <v>259</v>
      </c>
      <c r="C33" t="s">
        <v>1</v>
      </c>
      <c r="D33" t="s">
        <v>158</v>
      </c>
      <c r="E33" s="22" t="s">
        <v>280</v>
      </c>
      <c r="F33" s="22" t="s">
        <v>280</v>
      </c>
      <c r="G33" t="s">
        <v>261</v>
      </c>
      <c r="H33" s="19" t="s">
        <v>339</v>
      </c>
      <c r="I33" s="18" t="s">
        <v>340</v>
      </c>
      <c r="J33" s="23" t="s">
        <v>341</v>
      </c>
      <c r="K33" t="s">
        <v>10</v>
      </c>
      <c r="L33" s="29">
        <f>3093.45*2</f>
        <v>6186.9</v>
      </c>
      <c r="M33" s="30">
        <f>3028*2</f>
        <v>6056</v>
      </c>
      <c r="N33" s="20">
        <v>2</v>
      </c>
      <c r="O33">
        <v>0</v>
      </c>
      <c r="P33" s="24">
        <v>0</v>
      </c>
      <c r="Q33" s="24">
        <v>0</v>
      </c>
      <c r="R33" s="24">
        <v>1</v>
      </c>
      <c r="S33" s="24">
        <v>2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21">
        <v>43008</v>
      </c>
      <c r="AC33" t="s">
        <v>162</v>
      </c>
      <c r="AD33">
        <v>2017</v>
      </c>
      <c r="AE33" s="21">
        <v>43008</v>
      </c>
      <c r="AJ33" s="21"/>
    </row>
    <row r="34" spans="1:36" ht="12.75">
      <c r="A34">
        <v>2017</v>
      </c>
      <c r="B34" s="18" t="s">
        <v>259</v>
      </c>
      <c r="C34" t="s">
        <v>1</v>
      </c>
      <c r="D34" t="s">
        <v>158</v>
      </c>
      <c r="E34" s="26" t="s">
        <v>267</v>
      </c>
      <c r="F34" s="26" t="s">
        <v>267</v>
      </c>
      <c r="G34" t="s">
        <v>261</v>
      </c>
      <c r="H34" s="19" t="s">
        <v>204</v>
      </c>
      <c r="I34" s="18" t="s">
        <v>342</v>
      </c>
      <c r="J34" s="23" t="s">
        <v>173</v>
      </c>
      <c r="K34" t="s">
        <v>10</v>
      </c>
      <c r="L34" s="29">
        <f>2280.3*2</f>
        <v>4560.6</v>
      </c>
      <c r="M34" s="30">
        <f>200.2+2000*2</f>
        <v>4200.2</v>
      </c>
      <c r="N34" s="20">
        <v>35</v>
      </c>
      <c r="O34">
        <v>0</v>
      </c>
      <c r="P34" s="24">
        <v>0</v>
      </c>
      <c r="Q34" s="24">
        <v>0</v>
      </c>
      <c r="R34" s="24">
        <v>1</v>
      </c>
      <c r="S34" s="24">
        <v>2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21">
        <v>43008</v>
      </c>
      <c r="AC34" t="s">
        <v>162</v>
      </c>
      <c r="AD34">
        <v>2017</v>
      </c>
      <c r="AE34" s="21">
        <v>43008</v>
      </c>
      <c r="AJ34" s="21"/>
    </row>
    <row r="35" spans="1:36" ht="12.75">
      <c r="A35">
        <v>2017</v>
      </c>
      <c r="B35" s="18" t="s">
        <v>259</v>
      </c>
      <c r="C35" t="s">
        <v>1</v>
      </c>
      <c r="D35" t="s">
        <v>158</v>
      </c>
      <c r="E35" s="26" t="s">
        <v>279</v>
      </c>
      <c r="F35" s="26" t="s">
        <v>279</v>
      </c>
      <c r="G35" t="s">
        <v>261</v>
      </c>
      <c r="H35" s="19" t="s">
        <v>205</v>
      </c>
      <c r="I35" s="18" t="s">
        <v>206</v>
      </c>
      <c r="J35" s="23" t="s">
        <v>207</v>
      </c>
      <c r="K35" t="s">
        <v>11</v>
      </c>
      <c r="L35" s="29">
        <f>2185.05*2</f>
        <v>4370.1</v>
      </c>
      <c r="M35" s="30">
        <f>1724*2</f>
        <v>3448</v>
      </c>
      <c r="N35" s="20">
        <v>2</v>
      </c>
      <c r="O35">
        <v>0</v>
      </c>
      <c r="P35" s="24">
        <v>0</v>
      </c>
      <c r="Q35" s="24">
        <v>0</v>
      </c>
      <c r="R35" s="24">
        <v>1</v>
      </c>
      <c r="S35" s="24">
        <v>2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21">
        <v>43008</v>
      </c>
      <c r="AC35" t="s">
        <v>162</v>
      </c>
      <c r="AD35">
        <v>2017</v>
      </c>
      <c r="AE35" s="21">
        <v>43008</v>
      </c>
      <c r="AJ35" s="21"/>
    </row>
    <row r="36" spans="1:36" ht="12.75">
      <c r="A36">
        <v>2017</v>
      </c>
      <c r="B36" s="18" t="s">
        <v>259</v>
      </c>
      <c r="C36" t="s">
        <v>1</v>
      </c>
      <c r="D36" t="s">
        <v>158</v>
      </c>
      <c r="E36" s="26" t="s">
        <v>281</v>
      </c>
      <c r="F36" s="26" t="s">
        <v>281</v>
      </c>
      <c r="G36" t="s">
        <v>261</v>
      </c>
      <c r="H36" s="19" t="s">
        <v>510</v>
      </c>
      <c r="I36" s="18" t="s">
        <v>511</v>
      </c>
      <c r="J36" s="23" t="s">
        <v>512</v>
      </c>
      <c r="K36" t="s">
        <v>10</v>
      </c>
      <c r="L36" s="29">
        <f>7844.85*2</f>
        <v>15689.7</v>
      </c>
      <c r="M36" s="30">
        <f>4466.4*2</f>
        <v>8932.8</v>
      </c>
      <c r="N36" s="20">
        <v>24</v>
      </c>
      <c r="O36">
        <v>0</v>
      </c>
      <c r="P36" s="24">
        <v>0</v>
      </c>
      <c r="Q36" s="24">
        <v>0</v>
      </c>
      <c r="R36" s="24">
        <v>1</v>
      </c>
      <c r="S36" s="24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s="21">
        <v>43008</v>
      </c>
      <c r="AC36" t="s">
        <v>162</v>
      </c>
      <c r="AD36">
        <v>2017</v>
      </c>
      <c r="AE36" s="21">
        <v>43008</v>
      </c>
      <c r="AJ36" s="21"/>
    </row>
    <row r="37" spans="1:36" ht="12.75">
      <c r="A37">
        <v>2017</v>
      </c>
      <c r="B37" s="18" t="s">
        <v>259</v>
      </c>
      <c r="C37" t="s">
        <v>1</v>
      </c>
      <c r="D37" t="s">
        <v>158</v>
      </c>
      <c r="E37" s="26" t="s">
        <v>267</v>
      </c>
      <c r="F37" s="26" t="s">
        <v>267</v>
      </c>
      <c r="G37" t="s">
        <v>261</v>
      </c>
      <c r="H37" s="19" t="s">
        <v>458</v>
      </c>
      <c r="I37" t="s">
        <v>508</v>
      </c>
      <c r="J37" t="s">
        <v>173</v>
      </c>
      <c r="K37" t="s">
        <v>11</v>
      </c>
      <c r="L37" s="29">
        <f>3192.3*2</f>
        <v>6384.6</v>
      </c>
      <c r="M37" s="30">
        <f>2953*2</f>
        <v>5906</v>
      </c>
      <c r="N37" s="20">
        <v>35</v>
      </c>
      <c r="O37">
        <v>0</v>
      </c>
      <c r="P37" s="24">
        <v>0</v>
      </c>
      <c r="Q37" s="24">
        <v>0</v>
      </c>
      <c r="R37" s="24">
        <v>1</v>
      </c>
      <c r="S37" s="24">
        <v>2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s="21">
        <v>43008</v>
      </c>
      <c r="AC37" t="s">
        <v>162</v>
      </c>
      <c r="AD37">
        <v>2017</v>
      </c>
      <c r="AE37" s="21">
        <v>43008</v>
      </c>
      <c r="AJ37" s="21"/>
    </row>
    <row r="38" spans="1:36" ht="12.75">
      <c r="A38">
        <v>2017</v>
      </c>
      <c r="B38" s="18" t="s">
        <v>259</v>
      </c>
      <c r="C38" t="s">
        <v>1</v>
      </c>
      <c r="D38" t="s">
        <v>158</v>
      </c>
      <c r="E38" s="26" t="s">
        <v>281</v>
      </c>
      <c r="F38" s="26" t="s">
        <v>281</v>
      </c>
      <c r="G38" t="s">
        <v>261</v>
      </c>
      <c r="H38" s="19" t="s">
        <v>507</v>
      </c>
      <c r="I38" t="s">
        <v>508</v>
      </c>
      <c r="J38" t="s">
        <v>509</v>
      </c>
      <c r="K38" t="s">
        <v>10</v>
      </c>
      <c r="L38" s="29">
        <f>7844.85*2</f>
        <v>15689.7</v>
      </c>
      <c r="M38" s="30">
        <f>6471.4*2</f>
        <v>12942.8</v>
      </c>
      <c r="N38" s="20">
        <v>24</v>
      </c>
      <c r="O38">
        <v>0</v>
      </c>
      <c r="P38" s="24">
        <v>0</v>
      </c>
      <c r="Q38" s="24">
        <v>0</v>
      </c>
      <c r="R38" s="24">
        <v>1</v>
      </c>
      <c r="S38" s="24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21">
        <v>43008</v>
      </c>
      <c r="AC38" t="s">
        <v>162</v>
      </c>
      <c r="AD38">
        <v>2017</v>
      </c>
      <c r="AE38" s="21">
        <v>43008</v>
      </c>
      <c r="AJ38" s="21"/>
    </row>
    <row r="39" spans="1:36" ht="12.75">
      <c r="A39">
        <v>2017</v>
      </c>
      <c r="B39" s="18" t="s">
        <v>259</v>
      </c>
      <c r="C39" t="s">
        <v>1</v>
      </c>
      <c r="D39" t="s">
        <v>158</v>
      </c>
      <c r="E39" s="26" t="s">
        <v>282</v>
      </c>
      <c r="F39" s="26" t="s">
        <v>282</v>
      </c>
      <c r="G39" t="s">
        <v>261</v>
      </c>
      <c r="H39" s="19" t="s">
        <v>506</v>
      </c>
      <c r="I39" t="s">
        <v>387</v>
      </c>
      <c r="J39" t="s">
        <v>487</v>
      </c>
      <c r="K39" t="s">
        <v>10</v>
      </c>
      <c r="L39" s="29">
        <f>4370.1*2</f>
        <v>8740.2</v>
      </c>
      <c r="M39" s="30">
        <f>3315.2*2</f>
        <v>6630.4</v>
      </c>
      <c r="N39" s="20">
        <v>2</v>
      </c>
      <c r="O39">
        <v>0</v>
      </c>
      <c r="P39" s="24">
        <v>0</v>
      </c>
      <c r="Q39" s="24">
        <v>0</v>
      </c>
      <c r="R39" s="24">
        <v>1</v>
      </c>
      <c r="S39" s="24">
        <v>2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s="21">
        <v>43008</v>
      </c>
      <c r="AC39" t="s">
        <v>162</v>
      </c>
      <c r="AD39">
        <v>2017</v>
      </c>
      <c r="AE39" s="21">
        <v>43008</v>
      </c>
      <c r="AJ39" s="21"/>
    </row>
    <row r="40" spans="1:36" ht="12.75">
      <c r="A40">
        <v>2017</v>
      </c>
      <c r="B40" s="18" t="s">
        <v>259</v>
      </c>
      <c r="C40" t="s">
        <v>1</v>
      </c>
      <c r="D40" t="s">
        <v>158</v>
      </c>
      <c r="E40" s="26" t="s">
        <v>267</v>
      </c>
      <c r="F40" s="26" t="s">
        <v>267</v>
      </c>
      <c r="G40" t="s">
        <v>261</v>
      </c>
      <c r="H40" s="19" t="s">
        <v>504</v>
      </c>
      <c r="I40" t="s">
        <v>387</v>
      </c>
      <c r="J40" t="s">
        <v>505</v>
      </c>
      <c r="K40" t="s">
        <v>10</v>
      </c>
      <c r="L40" s="29">
        <f>5244.6*2</f>
        <v>10489.2</v>
      </c>
      <c r="M40" s="30">
        <f>4466.8*2</f>
        <v>8933.6</v>
      </c>
      <c r="N40" s="20">
        <v>35</v>
      </c>
      <c r="O40">
        <v>0</v>
      </c>
      <c r="P40" s="24">
        <v>0</v>
      </c>
      <c r="Q40" s="24">
        <v>0</v>
      </c>
      <c r="R40" s="24">
        <v>1</v>
      </c>
      <c r="S40" s="24">
        <v>2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21">
        <v>43008</v>
      </c>
      <c r="AC40" t="s">
        <v>162</v>
      </c>
      <c r="AD40">
        <v>2017</v>
      </c>
      <c r="AE40" s="21">
        <v>43008</v>
      </c>
      <c r="AJ40" s="21"/>
    </row>
    <row r="41" spans="1:36" ht="12.75">
      <c r="A41">
        <v>2017</v>
      </c>
      <c r="B41" s="18" t="s">
        <v>259</v>
      </c>
      <c r="C41" t="s">
        <v>1</v>
      </c>
      <c r="D41" t="s">
        <v>158</v>
      </c>
      <c r="E41" s="26" t="s">
        <v>267</v>
      </c>
      <c r="F41" s="26" t="s">
        <v>267</v>
      </c>
      <c r="G41" t="s">
        <v>261</v>
      </c>
      <c r="H41" s="19" t="s">
        <v>502</v>
      </c>
      <c r="I41" t="s">
        <v>391</v>
      </c>
      <c r="J41" t="s">
        <v>503</v>
      </c>
      <c r="K41" t="s">
        <v>10</v>
      </c>
      <c r="L41" s="29">
        <f>3648.45*2</f>
        <v>7296.9</v>
      </c>
      <c r="M41" s="30">
        <f>2963.2*2</f>
        <v>5926.4</v>
      </c>
      <c r="N41" s="20">
        <v>35</v>
      </c>
      <c r="O41">
        <v>0</v>
      </c>
      <c r="P41" s="24">
        <v>0</v>
      </c>
      <c r="Q41" s="24">
        <v>0</v>
      </c>
      <c r="R41" s="24">
        <v>1</v>
      </c>
      <c r="S41" s="24">
        <v>2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21">
        <v>43008</v>
      </c>
      <c r="AC41" t="s">
        <v>162</v>
      </c>
      <c r="AD41">
        <v>2017</v>
      </c>
      <c r="AE41" s="21">
        <v>43008</v>
      </c>
      <c r="AJ41" s="21"/>
    </row>
    <row r="42" spans="1:36" ht="12.75">
      <c r="A42">
        <v>2017</v>
      </c>
      <c r="B42" s="18" t="s">
        <v>259</v>
      </c>
      <c r="C42" t="s">
        <v>1</v>
      </c>
      <c r="D42" t="s">
        <v>158</v>
      </c>
      <c r="E42" s="26" t="s">
        <v>283</v>
      </c>
      <c r="F42" s="26" t="s">
        <v>283</v>
      </c>
      <c r="G42" t="s">
        <v>261</v>
      </c>
      <c r="H42" s="19" t="s">
        <v>499</v>
      </c>
      <c r="I42" t="s">
        <v>500</v>
      </c>
      <c r="J42" t="s">
        <v>501</v>
      </c>
      <c r="K42" t="s">
        <v>10</v>
      </c>
      <c r="L42" s="29">
        <f>5928.6*2</f>
        <v>11857.2</v>
      </c>
      <c r="M42" s="30">
        <f>4557.6*2</f>
        <v>9115.2</v>
      </c>
      <c r="N42" s="20">
        <v>35</v>
      </c>
      <c r="O42">
        <v>0</v>
      </c>
      <c r="P42" s="24">
        <v>0</v>
      </c>
      <c r="Q42" s="24">
        <v>0</v>
      </c>
      <c r="R42" s="24">
        <v>1</v>
      </c>
      <c r="S42" s="24">
        <v>2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s="21">
        <v>43008</v>
      </c>
      <c r="AC42" t="s">
        <v>162</v>
      </c>
      <c r="AD42">
        <v>2017</v>
      </c>
      <c r="AE42" s="21">
        <v>43008</v>
      </c>
      <c r="AJ42" s="21"/>
    </row>
    <row r="43" spans="1:36" ht="12.75">
      <c r="A43">
        <v>2017</v>
      </c>
      <c r="B43" s="18" t="s">
        <v>259</v>
      </c>
      <c r="C43" t="s">
        <v>1</v>
      </c>
      <c r="D43" t="s">
        <v>158</v>
      </c>
      <c r="E43" s="26" t="s">
        <v>267</v>
      </c>
      <c r="F43" s="26" t="s">
        <v>267</v>
      </c>
      <c r="G43" t="s">
        <v>261</v>
      </c>
      <c r="H43" s="19" t="s">
        <v>497</v>
      </c>
      <c r="I43" t="s">
        <v>370</v>
      </c>
      <c r="J43" t="s">
        <v>498</v>
      </c>
      <c r="K43" t="s">
        <v>11</v>
      </c>
      <c r="L43" s="29">
        <f>3192.3*2</f>
        <v>6384.6</v>
      </c>
      <c r="M43" s="30">
        <f>2740.2*2</f>
        <v>5480.4</v>
      </c>
      <c r="N43" s="20">
        <v>35</v>
      </c>
      <c r="O43">
        <v>0</v>
      </c>
      <c r="P43" s="24">
        <v>0</v>
      </c>
      <c r="Q43" s="24">
        <v>0</v>
      </c>
      <c r="R43" s="24">
        <v>1</v>
      </c>
      <c r="S43" s="24">
        <v>2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21">
        <v>43008</v>
      </c>
      <c r="AC43" t="s">
        <v>162</v>
      </c>
      <c r="AD43">
        <v>2017</v>
      </c>
      <c r="AE43" s="21">
        <v>43008</v>
      </c>
      <c r="AJ43" s="21"/>
    </row>
    <row r="44" spans="1:36" ht="12.75">
      <c r="A44">
        <v>2017</v>
      </c>
      <c r="B44" s="18" t="s">
        <v>259</v>
      </c>
      <c r="C44" s="24" t="s">
        <v>7</v>
      </c>
      <c r="D44" t="s">
        <v>158</v>
      </c>
      <c r="E44" s="22" t="s">
        <v>284</v>
      </c>
      <c r="F44" s="22" t="s">
        <v>284</v>
      </c>
      <c r="G44" s="24" t="s">
        <v>261</v>
      </c>
      <c r="H44" s="19" t="s">
        <v>495</v>
      </c>
      <c r="I44" t="s">
        <v>341</v>
      </c>
      <c r="J44" t="s">
        <v>496</v>
      </c>
      <c r="K44" t="s">
        <v>11</v>
      </c>
      <c r="L44" s="29">
        <f>11398.2*2</f>
        <v>22796.4</v>
      </c>
      <c r="M44" s="30">
        <f>6182.8*2</f>
        <v>12365.6</v>
      </c>
      <c r="N44" s="20">
        <v>1</v>
      </c>
      <c r="O44">
        <v>0</v>
      </c>
      <c r="P44" s="24">
        <v>0</v>
      </c>
      <c r="Q44" s="24">
        <v>0</v>
      </c>
      <c r="R44" s="24">
        <v>1</v>
      </c>
      <c r="S44" s="2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s="21">
        <v>43008</v>
      </c>
      <c r="AC44" t="s">
        <v>162</v>
      </c>
      <c r="AD44">
        <v>2017</v>
      </c>
      <c r="AE44" s="21">
        <v>43008</v>
      </c>
      <c r="AJ44" s="21"/>
    </row>
    <row r="45" spans="1:36" ht="12.75">
      <c r="A45">
        <v>2017</v>
      </c>
      <c r="B45" s="18" t="s">
        <v>259</v>
      </c>
      <c r="C45" t="s">
        <v>1</v>
      </c>
      <c r="D45" t="s">
        <v>158</v>
      </c>
      <c r="E45" s="26" t="s">
        <v>267</v>
      </c>
      <c r="F45" s="26" t="s">
        <v>267</v>
      </c>
      <c r="G45" t="s">
        <v>261</v>
      </c>
      <c r="H45" s="19" t="s">
        <v>493</v>
      </c>
      <c r="I45" t="s">
        <v>494</v>
      </c>
      <c r="J45" t="s">
        <v>412</v>
      </c>
      <c r="K45" t="s">
        <v>11</v>
      </c>
      <c r="L45" s="29">
        <f>4332.45*2</f>
        <v>8664.9</v>
      </c>
      <c r="M45" s="30">
        <f>3747*2</f>
        <v>7494</v>
      </c>
      <c r="N45" s="20">
        <v>35</v>
      </c>
      <c r="O45">
        <v>0</v>
      </c>
      <c r="P45" s="24">
        <v>0</v>
      </c>
      <c r="Q45" s="24">
        <v>0</v>
      </c>
      <c r="R45" s="24">
        <v>1</v>
      </c>
      <c r="S45" s="24">
        <v>2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 s="21">
        <v>43008</v>
      </c>
      <c r="AC45" t="s">
        <v>162</v>
      </c>
      <c r="AD45">
        <v>2017</v>
      </c>
      <c r="AE45" s="21">
        <v>43008</v>
      </c>
      <c r="AJ45" s="21"/>
    </row>
    <row r="46" spans="1:36" ht="12.75">
      <c r="A46">
        <v>2017</v>
      </c>
      <c r="B46" s="18" t="s">
        <v>259</v>
      </c>
      <c r="C46" t="s">
        <v>1</v>
      </c>
      <c r="D46" t="s">
        <v>158</v>
      </c>
      <c r="E46" s="26" t="s">
        <v>272</v>
      </c>
      <c r="F46" s="26" t="s">
        <v>272</v>
      </c>
      <c r="G46" t="s">
        <v>260</v>
      </c>
      <c r="H46" s="19" t="s">
        <v>490</v>
      </c>
      <c r="I46" t="s">
        <v>491</v>
      </c>
      <c r="J46" t="s">
        <v>492</v>
      </c>
      <c r="K46" t="s">
        <v>11</v>
      </c>
      <c r="L46" s="29">
        <f>2597.4*2</f>
        <v>5194.8</v>
      </c>
      <c r="M46" s="30">
        <f>2503.6*2</f>
        <v>5007.2</v>
      </c>
      <c r="N46" s="20">
        <v>2</v>
      </c>
      <c r="O46">
        <v>0</v>
      </c>
      <c r="P46" s="24">
        <v>0</v>
      </c>
      <c r="Q46" s="24">
        <v>0</v>
      </c>
      <c r="R46" s="24">
        <v>1</v>
      </c>
      <c r="S46" s="24">
        <v>2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 s="21">
        <v>43008</v>
      </c>
      <c r="AC46" t="s">
        <v>162</v>
      </c>
      <c r="AD46">
        <v>2017</v>
      </c>
      <c r="AE46" s="21">
        <v>43008</v>
      </c>
      <c r="AJ46" s="21"/>
    </row>
    <row r="47" spans="1:36" ht="14.25" customHeight="1">
      <c r="A47">
        <v>2017</v>
      </c>
      <c r="B47" s="18" t="s">
        <v>259</v>
      </c>
      <c r="C47" t="s">
        <v>1</v>
      </c>
      <c r="D47" t="s">
        <v>158</v>
      </c>
      <c r="E47" s="26" t="s">
        <v>285</v>
      </c>
      <c r="F47" s="26" t="s">
        <v>285</v>
      </c>
      <c r="G47" t="s">
        <v>261</v>
      </c>
      <c r="H47" s="19" t="s">
        <v>392</v>
      </c>
      <c r="I47" t="s">
        <v>489</v>
      </c>
      <c r="J47" t="s">
        <v>214</v>
      </c>
      <c r="K47" t="s">
        <v>10</v>
      </c>
      <c r="L47" s="29">
        <f>3093.45*2</f>
        <v>6186.9</v>
      </c>
      <c r="M47" s="30">
        <f>2615.6*2</f>
        <v>5231.2</v>
      </c>
      <c r="N47" s="20">
        <v>2</v>
      </c>
      <c r="O47">
        <v>0</v>
      </c>
      <c r="P47" s="24">
        <v>0</v>
      </c>
      <c r="Q47" s="24">
        <v>0</v>
      </c>
      <c r="R47" s="24">
        <v>1</v>
      </c>
      <c r="S47" s="24">
        <v>2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 s="21">
        <v>43008</v>
      </c>
      <c r="AC47" t="s">
        <v>162</v>
      </c>
      <c r="AD47">
        <v>2017</v>
      </c>
      <c r="AE47" s="21">
        <v>43008</v>
      </c>
      <c r="AJ47" s="21"/>
    </row>
    <row r="48" spans="1:36" ht="12.75">
      <c r="A48">
        <v>2017</v>
      </c>
      <c r="B48" s="18" t="s">
        <v>259</v>
      </c>
      <c r="C48" t="s">
        <v>1</v>
      </c>
      <c r="D48" t="s">
        <v>158</v>
      </c>
      <c r="E48" s="26" t="s">
        <v>286</v>
      </c>
      <c r="F48" s="26" t="s">
        <v>286</v>
      </c>
      <c r="G48" t="s">
        <v>261</v>
      </c>
      <c r="H48" s="19" t="s">
        <v>486</v>
      </c>
      <c r="I48" t="s">
        <v>487</v>
      </c>
      <c r="J48" t="s">
        <v>488</v>
      </c>
      <c r="K48" t="s">
        <v>10</v>
      </c>
      <c r="L48" s="29">
        <f>9859.5*2</f>
        <v>19719</v>
      </c>
      <c r="M48" s="30">
        <f>7832.6*2</f>
        <v>15665.2</v>
      </c>
      <c r="N48" s="20">
        <v>24</v>
      </c>
      <c r="O48">
        <v>0</v>
      </c>
      <c r="P48" s="24">
        <v>0</v>
      </c>
      <c r="Q48" s="24">
        <v>0</v>
      </c>
      <c r="R48" s="24">
        <v>1</v>
      </c>
      <c r="S48" s="24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s="21">
        <v>43008</v>
      </c>
      <c r="AC48" t="s">
        <v>162</v>
      </c>
      <c r="AD48">
        <v>2017</v>
      </c>
      <c r="AE48" s="21">
        <v>43008</v>
      </c>
      <c r="AJ48" s="21"/>
    </row>
    <row r="49" spans="1:36" ht="12.75">
      <c r="A49">
        <v>2017</v>
      </c>
      <c r="B49" s="18" t="s">
        <v>259</v>
      </c>
      <c r="C49" t="s">
        <v>1</v>
      </c>
      <c r="D49" t="s">
        <v>158</v>
      </c>
      <c r="E49" s="26" t="s">
        <v>267</v>
      </c>
      <c r="F49" s="26" t="s">
        <v>267</v>
      </c>
      <c r="G49" t="s">
        <v>261</v>
      </c>
      <c r="H49" s="19" t="s">
        <v>484</v>
      </c>
      <c r="I49" t="s">
        <v>201</v>
      </c>
      <c r="J49" t="s">
        <v>485</v>
      </c>
      <c r="K49" t="s">
        <v>11</v>
      </c>
      <c r="L49" s="29">
        <f>5472.6*2</f>
        <v>10945.2</v>
      </c>
      <c r="M49" s="30">
        <f>4612.2*2</f>
        <v>9224.4</v>
      </c>
      <c r="N49" s="20">
        <v>35</v>
      </c>
      <c r="O49">
        <v>0</v>
      </c>
      <c r="P49" s="24">
        <v>0</v>
      </c>
      <c r="Q49" s="24">
        <v>0</v>
      </c>
      <c r="R49" s="24">
        <v>1</v>
      </c>
      <c r="S49" s="24">
        <v>2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s="21">
        <v>43008</v>
      </c>
      <c r="AC49" t="s">
        <v>162</v>
      </c>
      <c r="AD49">
        <v>2017</v>
      </c>
      <c r="AE49" s="21">
        <v>43008</v>
      </c>
      <c r="AJ49" s="21"/>
    </row>
    <row r="50" spans="1:36" ht="12.75">
      <c r="A50">
        <v>2017</v>
      </c>
      <c r="B50" s="18" t="s">
        <v>259</v>
      </c>
      <c r="C50" t="s">
        <v>1</v>
      </c>
      <c r="D50" t="s">
        <v>158</v>
      </c>
      <c r="E50" s="26" t="s">
        <v>267</v>
      </c>
      <c r="F50" s="26" t="s">
        <v>267</v>
      </c>
      <c r="G50" t="s">
        <v>261</v>
      </c>
      <c r="H50" s="19" t="s">
        <v>482</v>
      </c>
      <c r="I50" t="s">
        <v>201</v>
      </c>
      <c r="J50" t="s">
        <v>483</v>
      </c>
      <c r="K50" t="s">
        <v>11</v>
      </c>
      <c r="L50" s="29">
        <f>7980.9*2</f>
        <v>15961.8</v>
      </c>
      <c r="M50" s="30">
        <f>6486.6*2</f>
        <v>12973.2</v>
      </c>
      <c r="N50" s="20">
        <v>35</v>
      </c>
      <c r="O50">
        <v>0</v>
      </c>
      <c r="P50" s="24">
        <v>0</v>
      </c>
      <c r="Q50" s="24">
        <v>0</v>
      </c>
      <c r="R50" s="24">
        <v>1</v>
      </c>
      <c r="S50" s="24">
        <v>2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s="21">
        <v>43008</v>
      </c>
      <c r="AC50" t="s">
        <v>162</v>
      </c>
      <c r="AD50">
        <v>2017</v>
      </c>
      <c r="AE50" s="21">
        <v>43008</v>
      </c>
      <c r="AJ50" s="21"/>
    </row>
    <row r="51" spans="1:36" ht="12.75">
      <c r="A51">
        <v>2017</v>
      </c>
      <c r="B51" s="18" t="s">
        <v>259</v>
      </c>
      <c r="C51" t="s">
        <v>1</v>
      </c>
      <c r="D51" t="s">
        <v>158</v>
      </c>
      <c r="E51" s="26" t="s">
        <v>267</v>
      </c>
      <c r="F51" s="26" t="s">
        <v>267</v>
      </c>
      <c r="G51" t="s">
        <v>261</v>
      </c>
      <c r="H51" s="19" t="s">
        <v>479</v>
      </c>
      <c r="I51" t="s">
        <v>480</v>
      </c>
      <c r="J51" t="s">
        <v>481</v>
      </c>
      <c r="K51" t="s">
        <v>11</v>
      </c>
      <c r="L51" s="29">
        <f>3876.45*2</f>
        <v>7752.9</v>
      </c>
      <c r="M51" s="30">
        <f>4976.2*2</f>
        <v>9952.4</v>
      </c>
      <c r="N51" s="20">
        <v>35</v>
      </c>
      <c r="O51">
        <v>0</v>
      </c>
      <c r="P51" s="24">
        <v>0</v>
      </c>
      <c r="Q51" s="24">
        <v>0</v>
      </c>
      <c r="R51" s="24">
        <v>1</v>
      </c>
      <c r="S51" s="24">
        <v>2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 s="21">
        <v>43008</v>
      </c>
      <c r="AC51" t="s">
        <v>162</v>
      </c>
      <c r="AD51">
        <v>2017</v>
      </c>
      <c r="AE51" s="21">
        <v>43008</v>
      </c>
      <c r="AJ51" s="21"/>
    </row>
    <row r="52" spans="1:36" ht="12.75">
      <c r="A52">
        <v>2017</v>
      </c>
      <c r="B52" s="18" t="s">
        <v>259</v>
      </c>
      <c r="C52" t="s">
        <v>1</v>
      </c>
      <c r="D52" t="s">
        <v>158</v>
      </c>
      <c r="E52" s="22" t="s">
        <v>287</v>
      </c>
      <c r="F52" s="22" t="s">
        <v>287</v>
      </c>
      <c r="G52" t="s">
        <v>260</v>
      </c>
      <c r="H52" s="19" t="s">
        <v>477</v>
      </c>
      <c r="I52" t="s">
        <v>208</v>
      </c>
      <c r="J52" t="s">
        <v>478</v>
      </c>
      <c r="K52" t="s">
        <v>11</v>
      </c>
      <c r="L52" s="29">
        <f>2880.9*2</f>
        <v>5761.8</v>
      </c>
      <c r="M52" s="30">
        <f>2879*2</f>
        <v>5758</v>
      </c>
      <c r="N52" s="20">
        <v>2</v>
      </c>
      <c r="O52">
        <v>0</v>
      </c>
      <c r="P52" s="24">
        <v>0</v>
      </c>
      <c r="Q52" s="24">
        <v>0</v>
      </c>
      <c r="R52" s="24">
        <v>1</v>
      </c>
      <c r="S52" s="24">
        <v>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 s="21">
        <v>43008</v>
      </c>
      <c r="AC52" t="s">
        <v>162</v>
      </c>
      <c r="AD52">
        <v>2017</v>
      </c>
      <c r="AE52" s="21">
        <v>43008</v>
      </c>
      <c r="AJ52" s="21"/>
    </row>
    <row r="53" spans="1:36" ht="12.75">
      <c r="A53">
        <v>2017</v>
      </c>
      <c r="B53" s="18" t="s">
        <v>259</v>
      </c>
      <c r="C53" t="s">
        <v>1</v>
      </c>
      <c r="D53" t="s">
        <v>158</v>
      </c>
      <c r="E53" s="26" t="s">
        <v>267</v>
      </c>
      <c r="F53" s="26" t="s">
        <v>267</v>
      </c>
      <c r="G53" t="s">
        <v>261</v>
      </c>
      <c r="H53" s="19" t="s">
        <v>476</v>
      </c>
      <c r="I53" t="s">
        <v>208</v>
      </c>
      <c r="J53" t="s">
        <v>387</v>
      </c>
      <c r="K53" t="s">
        <v>10</v>
      </c>
      <c r="L53" s="29">
        <f>7524.9*2</f>
        <v>15049.8</v>
      </c>
      <c r="M53" s="30">
        <f>6145.8*2</f>
        <v>12291.6</v>
      </c>
      <c r="N53" s="20">
        <v>35</v>
      </c>
      <c r="O53">
        <v>0</v>
      </c>
      <c r="P53" s="24">
        <v>0</v>
      </c>
      <c r="Q53" s="24">
        <v>0</v>
      </c>
      <c r="R53" s="24">
        <v>1</v>
      </c>
      <c r="S53" s="24">
        <v>2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 s="21">
        <v>43008</v>
      </c>
      <c r="AC53" t="s">
        <v>162</v>
      </c>
      <c r="AD53">
        <v>2017</v>
      </c>
      <c r="AE53" s="21">
        <v>43008</v>
      </c>
      <c r="AJ53" s="21"/>
    </row>
    <row r="54" spans="1:36" ht="12.75">
      <c r="A54">
        <v>2017</v>
      </c>
      <c r="B54" s="18" t="s">
        <v>259</v>
      </c>
      <c r="C54" t="s">
        <v>1</v>
      </c>
      <c r="D54" t="s">
        <v>158</v>
      </c>
      <c r="E54" s="26" t="s">
        <v>267</v>
      </c>
      <c r="F54" s="26" t="s">
        <v>267</v>
      </c>
      <c r="G54" t="s">
        <v>261</v>
      </c>
      <c r="H54" s="19" t="s">
        <v>475</v>
      </c>
      <c r="I54" t="s">
        <v>208</v>
      </c>
      <c r="J54" t="s">
        <v>370</v>
      </c>
      <c r="K54" t="s">
        <v>10</v>
      </c>
      <c r="L54" s="29">
        <f>5928.6*2</f>
        <v>11857.2</v>
      </c>
      <c r="M54" s="30">
        <f>5123.2*2</f>
        <v>10246.4</v>
      </c>
      <c r="N54" s="20">
        <v>35</v>
      </c>
      <c r="O54">
        <v>0</v>
      </c>
      <c r="P54" s="24">
        <v>0</v>
      </c>
      <c r="Q54" s="24">
        <v>0</v>
      </c>
      <c r="R54" s="24">
        <v>1</v>
      </c>
      <c r="S54" s="24">
        <v>2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 s="21">
        <v>43008</v>
      </c>
      <c r="AC54" t="s">
        <v>162</v>
      </c>
      <c r="AD54">
        <v>2017</v>
      </c>
      <c r="AE54" s="21">
        <v>43008</v>
      </c>
      <c r="AJ54" s="21"/>
    </row>
    <row r="55" spans="1:36" ht="12.75">
      <c r="A55">
        <v>2017</v>
      </c>
      <c r="B55" s="18" t="s">
        <v>259</v>
      </c>
      <c r="C55" t="s">
        <v>1</v>
      </c>
      <c r="D55" t="s">
        <v>158</v>
      </c>
      <c r="E55" s="26" t="s">
        <v>288</v>
      </c>
      <c r="F55" s="26" t="s">
        <v>288</v>
      </c>
      <c r="G55" t="s">
        <v>264</v>
      </c>
      <c r="H55" s="19" t="s">
        <v>474</v>
      </c>
      <c r="I55" t="s">
        <v>208</v>
      </c>
      <c r="J55" t="s">
        <v>176</v>
      </c>
      <c r="K55" t="s">
        <v>10</v>
      </c>
      <c r="L55" s="29">
        <f>4998.45*2</f>
        <v>9996.9</v>
      </c>
      <c r="M55" s="30">
        <f>3503.6*2</f>
        <v>7007.2</v>
      </c>
      <c r="N55" s="20">
        <v>2</v>
      </c>
      <c r="O55">
        <v>0</v>
      </c>
      <c r="P55" s="24">
        <v>0</v>
      </c>
      <c r="Q55" s="24">
        <v>0</v>
      </c>
      <c r="R55" s="24">
        <v>1</v>
      </c>
      <c r="S55" s="24">
        <v>2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 s="21">
        <v>43008</v>
      </c>
      <c r="AC55" t="s">
        <v>162</v>
      </c>
      <c r="AD55">
        <v>2017</v>
      </c>
      <c r="AE55" s="21">
        <v>43008</v>
      </c>
      <c r="AJ55" s="21"/>
    </row>
    <row r="56" spans="1:36" ht="12.75">
      <c r="A56">
        <v>2017</v>
      </c>
      <c r="B56" s="18" t="s">
        <v>259</v>
      </c>
      <c r="C56" t="s">
        <v>1</v>
      </c>
      <c r="D56" t="s">
        <v>158</v>
      </c>
      <c r="E56" s="26" t="s">
        <v>289</v>
      </c>
      <c r="F56" s="26" t="s">
        <v>289</v>
      </c>
      <c r="G56" t="s">
        <v>261</v>
      </c>
      <c r="H56" s="19" t="s">
        <v>473</v>
      </c>
      <c r="I56" t="s">
        <v>208</v>
      </c>
      <c r="J56" t="s">
        <v>443</v>
      </c>
      <c r="K56" t="s">
        <v>10</v>
      </c>
      <c r="L56" s="29">
        <f>11398.2*2</f>
        <v>22796.4</v>
      </c>
      <c r="M56" s="30">
        <f>8182.8*2</f>
        <v>16365.6</v>
      </c>
      <c r="N56" s="20">
        <v>1</v>
      </c>
      <c r="O56">
        <v>0</v>
      </c>
      <c r="P56" s="24">
        <v>0</v>
      </c>
      <c r="Q56" s="24">
        <v>0</v>
      </c>
      <c r="R56" s="24">
        <v>1</v>
      </c>
      <c r="S56" s="24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 s="21">
        <v>43008</v>
      </c>
      <c r="AC56" t="s">
        <v>162</v>
      </c>
      <c r="AD56">
        <v>2017</v>
      </c>
      <c r="AE56" s="21">
        <v>43008</v>
      </c>
      <c r="AJ56" s="21"/>
    </row>
    <row r="57" spans="1:36" ht="12.75">
      <c r="A57">
        <v>2017</v>
      </c>
      <c r="B57" s="18" t="s">
        <v>259</v>
      </c>
      <c r="C57" t="s">
        <v>1</v>
      </c>
      <c r="D57" t="s">
        <v>158</v>
      </c>
      <c r="E57" s="26" t="s">
        <v>267</v>
      </c>
      <c r="F57" s="26" t="s">
        <v>267</v>
      </c>
      <c r="G57" t="s">
        <v>261</v>
      </c>
      <c r="H57" s="19" t="s">
        <v>471</v>
      </c>
      <c r="I57" t="s">
        <v>472</v>
      </c>
      <c r="J57" t="s">
        <v>351</v>
      </c>
      <c r="K57" t="s">
        <v>10</v>
      </c>
      <c r="L57" s="29">
        <f>4560.45*2</f>
        <v>9120.9</v>
      </c>
      <c r="M57" s="30">
        <f>3925.8*2</f>
        <v>7851.6</v>
      </c>
      <c r="N57" s="20">
        <v>35</v>
      </c>
      <c r="O57">
        <v>0</v>
      </c>
      <c r="P57" s="24">
        <v>0</v>
      </c>
      <c r="Q57" s="24">
        <v>0</v>
      </c>
      <c r="R57" s="24">
        <v>1</v>
      </c>
      <c r="S57" s="24">
        <v>2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s="21">
        <v>43008</v>
      </c>
      <c r="AC57" t="s">
        <v>162</v>
      </c>
      <c r="AD57">
        <v>2017</v>
      </c>
      <c r="AE57" s="21">
        <v>43008</v>
      </c>
      <c r="AJ57" s="21"/>
    </row>
    <row r="58" spans="1:36" ht="12.75">
      <c r="A58">
        <v>2017</v>
      </c>
      <c r="B58" s="18" t="s">
        <v>259</v>
      </c>
      <c r="C58" t="s">
        <v>1</v>
      </c>
      <c r="D58" t="s">
        <v>158</v>
      </c>
      <c r="E58" s="26" t="s">
        <v>267</v>
      </c>
      <c r="F58" s="26" t="s">
        <v>267</v>
      </c>
      <c r="G58" t="s">
        <v>261</v>
      </c>
      <c r="H58" s="19" t="s">
        <v>469</v>
      </c>
      <c r="I58" t="s">
        <v>467</v>
      </c>
      <c r="J58" t="s">
        <v>470</v>
      </c>
      <c r="K58" t="s">
        <v>11</v>
      </c>
      <c r="L58" s="29">
        <f>6384.75*2</f>
        <v>12769.5</v>
      </c>
      <c r="M58" s="30">
        <f>5293.8*2</f>
        <v>10587.6</v>
      </c>
      <c r="N58" s="20">
        <v>35</v>
      </c>
      <c r="O58">
        <v>0</v>
      </c>
      <c r="P58" s="24">
        <v>0</v>
      </c>
      <c r="Q58" s="24">
        <v>0</v>
      </c>
      <c r="R58" s="24">
        <v>1</v>
      </c>
      <c r="S58" s="24">
        <v>2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s="21">
        <v>43008</v>
      </c>
      <c r="AC58" t="s">
        <v>162</v>
      </c>
      <c r="AD58">
        <v>2017</v>
      </c>
      <c r="AE58" s="21">
        <v>43008</v>
      </c>
      <c r="AJ58" s="21"/>
    </row>
    <row r="59" spans="1:36" ht="12.75">
      <c r="A59">
        <v>2017</v>
      </c>
      <c r="B59" s="18" t="s">
        <v>259</v>
      </c>
      <c r="C59" t="s">
        <v>1</v>
      </c>
      <c r="D59" t="s">
        <v>158</v>
      </c>
      <c r="E59" s="26" t="s">
        <v>267</v>
      </c>
      <c r="F59" s="26" t="s">
        <v>267</v>
      </c>
      <c r="G59" t="s">
        <v>261</v>
      </c>
      <c r="H59" s="19" t="s">
        <v>407</v>
      </c>
      <c r="I59" t="s">
        <v>467</v>
      </c>
      <c r="J59" t="s">
        <v>468</v>
      </c>
      <c r="K59" t="s">
        <v>10</v>
      </c>
      <c r="L59" s="29">
        <f>7296.75*2</f>
        <v>14593.5</v>
      </c>
      <c r="M59" s="30">
        <f>5975.4*2</f>
        <v>11950.8</v>
      </c>
      <c r="N59" s="20">
        <v>35</v>
      </c>
      <c r="O59">
        <v>0</v>
      </c>
      <c r="P59" s="24">
        <v>0</v>
      </c>
      <c r="Q59" s="24">
        <v>0</v>
      </c>
      <c r="R59" s="24">
        <v>1</v>
      </c>
      <c r="S59" s="24">
        <v>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 s="21">
        <v>43008</v>
      </c>
      <c r="AC59" t="s">
        <v>162</v>
      </c>
      <c r="AD59">
        <v>2017</v>
      </c>
      <c r="AE59" s="21">
        <v>43008</v>
      </c>
      <c r="AJ59" s="21"/>
    </row>
    <row r="60" spans="1:36" ht="12.75">
      <c r="A60">
        <v>2017</v>
      </c>
      <c r="B60" s="18" t="s">
        <v>259</v>
      </c>
      <c r="C60" t="s">
        <v>1</v>
      </c>
      <c r="D60" t="s">
        <v>158</v>
      </c>
      <c r="E60" s="26" t="s">
        <v>267</v>
      </c>
      <c r="F60" s="26" t="s">
        <v>267</v>
      </c>
      <c r="G60" t="s">
        <v>261</v>
      </c>
      <c r="H60" s="19" t="s">
        <v>464</v>
      </c>
      <c r="I60" t="s">
        <v>465</v>
      </c>
      <c r="J60" t="s">
        <v>466</v>
      </c>
      <c r="K60" t="s">
        <v>11</v>
      </c>
      <c r="L60" s="29">
        <f>4104.45*2</f>
        <v>8208.9</v>
      </c>
      <c r="M60" s="30">
        <f>2200*2</f>
        <v>4400</v>
      </c>
      <c r="N60" s="20">
        <v>35</v>
      </c>
      <c r="O60">
        <v>0</v>
      </c>
      <c r="P60" s="24">
        <v>0</v>
      </c>
      <c r="Q60" s="24">
        <v>0</v>
      </c>
      <c r="R60" s="24">
        <v>1</v>
      </c>
      <c r="S60" s="24">
        <v>2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 s="21">
        <v>43008</v>
      </c>
      <c r="AC60" t="s">
        <v>162</v>
      </c>
      <c r="AD60">
        <v>2017</v>
      </c>
      <c r="AE60" s="21">
        <v>43008</v>
      </c>
      <c r="AJ60" s="21"/>
    </row>
    <row r="61" spans="1:36" ht="12.75">
      <c r="A61">
        <v>2017</v>
      </c>
      <c r="B61" s="18" t="s">
        <v>259</v>
      </c>
      <c r="C61" t="s">
        <v>1</v>
      </c>
      <c r="D61" t="s">
        <v>158</v>
      </c>
      <c r="E61" s="22" t="s">
        <v>273</v>
      </c>
      <c r="F61" s="22" t="s">
        <v>273</v>
      </c>
      <c r="G61" t="s">
        <v>261</v>
      </c>
      <c r="H61" s="19" t="s">
        <v>461</v>
      </c>
      <c r="I61" t="s">
        <v>462</v>
      </c>
      <c r="J61" t="s">
        <v>463</v>
      </c>
      <c r="K61" t="s">
        <v>11</v>
      </c>
      <c r="L61" s="29">
        <f>3382.5*2</f>
        <v>6765</v>
      </c>
      <c r="M61" s="30">
        <f>3137.6*2</f>
        <v>6275.2</v>
      </c>
      <c r="N61" s="20">
        <v>2</v>
      </c>
      <c r="O61">
        <v>0</v>
      </c>
      <c r="P61" s="24">
        <v>0</v>
      </c>
      <c r="Q61" s="24">
        <v>0</v>
      </c>
      <c r="R61" s="24">
        <v>1</v>
      </c>
      <c r="S61" s="24">
        <v>2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 s="21">
        <v>43008</v>
      </c>
      <c r="AC61" t="s">
        <v>162</v>
      </c>
      <c r="AD61">
        <v>2017</v>
      </c>
      <c r="AE61" s="21">
        <v>43008</v>
      </c>
      <c r="AJ61" s="21"/>
    </row>
    <row r="62" spans="1:36" ht="12.75">
      <c r="A62">
        <v>2017</v>
      </c>
      <c r="B62" s="18" t="s">
        <v>259</v>
      </c>
      <c r="C62" t="s">
        <v>1</v>
      </c>
      <c r="D62" t="s">
        <v>158</v>
      </c>
      <c r="E62" s="26" t="s">
        <v>267</v>
      </c>
      <c r="F62" s="26" t="s">
        <v>267</v>
      </c>
      <c r="G62" t="s">
        <v>261</v>
      </c>
      <c r="H62" s="19" t="s">
        <v>458</v>
      </c>
      <c r="I62" t="s">
        <v>459</v>
      </c>
      <c r="J62" t="s">
        <v>460</v>
      </c>
      <c r="K62" t="s">
        <v>11</v>
      </c>
      <c r="L62" s="29">
        <f>3876.45*2</f>
        <v>7752.9</v>
      </c>
      <c r="M62" s="30">
        <f>3388.4*2</f>
        <v>6776.8</v>
      </c>
      <c r="N62" s="20">
        <v>35</v>
      </c>
      <c r="O62">
        <v>0</v>
      </c>
      <c r="P62" s="24">
        <v>0</v>
      </c>
      <c r="Q62" s="24">
        <v>0</v>
      </c>
      <c r="R62" s="24">
        <v>1</v>
      </c>
      <c r="S62" s="24">
        <v>2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s="21">
        <v>43008</v>
      </c>
      <c r="AC62" t="s">
        <v>162</v>
      </c>
      <c r="AD62">
        <v>2017</v>
      </c>
      <c r="AE62" s="21">
        <v>43008</v>
      </c>
      <c r="AJ62" s="21"/>
    </row>
    <row r="63" spans="1:36" ht="12.75">
      <c r="A63">
        <v>2017</v>
      </c>
      <c r="B63" s="18" t="s">
        <v>259</v>
      </c>
      <c r="C63" t="s">
        <v>1</v>
      </c>
      <c r="D63" t="s">
        <v>158</v>
      </c>
      <c r="E63" s="26" t="s">
        <v>267</v>
      </c>
      <c r="F63" s="26" t="s">
        <v>267</v>
      </c>
      <c r="G63" t="s">
        <v>261</v>
      </c>
      <c r="H63" s="19" t="s">
        <v>454</v>
      </c>
      <c r="I63" t="s">
        <v>455</v>
      </c>
      <c r="J63" t="s">
        <v>456</v>
      </c>
      <c r="K63" t="s">
        <v>11</v>
      </c>
      <c r="L63" s="29">
        <f>4104.45*2</f>
        <v>8208.9</v>
      </c>
      <c r="M63" s="30">
        <f>3568.2*2</f>
        <v>7136.4</v>
      </c>
      <c r="N63" s="20">
        <v>35</v>
      </c>
      <c r="O63">
        <v>0</v>
      </c>
      <c r="P63" s="24">
        <v>0</v>
      </c>
      <c r="Q63" s="24">
        <v>0</v>
      </c>
      <c r="R63" s="24">
        <v>1</v>
      </c>
      <c r="S63" s="24">
        <v>2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 s="21">
        <v>43008</v>
      </c>
      <c r="AC63" t="s">
        <v>162</v>
      </c>
      <c r="AD63">
        <v>2017</v>
      </c>
      <c r="AE63" s="21">
        <v>43008</v>
      </c>
      <c r="AJ63" s="21"/>
    </row>
    <row r="64" spans="1:36" ht="12.75">
      <c r="A64">
        <v>2017</v>
      </c>
      <c r="B64" s="18" t="s">
        <v>259</v>
      </c>
      <c r="C64" t="s">
        <v>1</v>
      </c>
      <c r="D64" t="s">
        <v>158</v>
      </c>
      <c r="E64" s="26" t="s">
        <v>267</v>
      </c>
      <c r="F64" s="26" t="s">
        <v>267</v>
      </c>
      <c r="G64" t="s">
        <v>261</v>
      </c>
      <c r="H64" s="19" t="s">
        <v>374</v>
      </c>
      <c r="I64" t="s">
        <v>457</v>
      </c>
      <c r="J64" t="s">
        <v>387</v>
      </c>
      <c r="K64" t="s">
        <v>11</v>
      </c>
      <c r="L64" s="29">
        <f>1596.15*2</f>
        <v>3192.3</v>
      </c>
      <c r="M64" s="30">
        <f>1631.8*2</f>
        <v>3263.6</v>
      </c>
      <c r="N64" s="20">
        <v>35</v>
      </c>
      <c r="O64">
        <v>0</v>
      </c>
      <c r="P64" s="24">
        <v>0</v>
      </c>
      <c r="Q64" s="24">
        <v>0</v>
      </c>
      <c r="R64" s="24">
        <v>1</v>
      </c>
      <c r="S64" s="24">
        <v>2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s="21">
        <v>43008</v>
      </c>
      <c r="AC64" t="s">
        <v>162</v>
      </c>
      <c r="AD64">
        <v>2017</v>
      </c>
      <c r="AE64" s="21">
        <v>43008</v>
      </c>
      <c r="AJ64" s="21"/>
    </row>
    <row r="65" spans="1:36" ht="12.75">
      <c r="A65">
        <v>2017</v>
      </c>
      <c r="B65" s="18" t="s">
        <v>259</v>
      </c>
      <c r="C65" t="s">
        <v>1</v>
      </c>
      <c r="D65" t="s">
        <v>158</v>
      </c>
      <c r="E65" s="26" t="s">
        <v>267</v>
      </c>
      <c r="F65" s="26" t="s">
        <v>267</v>
      </c>
      <c r="G65" t="s">
        <v>261</v>
      </c>
      <c r="H65" s="19" t="s">
        <v>453</v>
      </c>
      <c r="I65" t="s">
        <v>451</v>
      </c>
      <c r="J65" t="s">
        <v>452</v>
      </c>
      <c r="K65" t="s">
        <v>10</v>
      </c>
      <c r="L65" s="29">
        <f>4788.6*2</f>
        <v>9577.2</v>
      </c>
      <c r="M65" s="30">
        <f>4100.8*2</f>
        <v>8201.6</v>
      </c>
      <c r="N65" s="20">
        <v>35</v>
      </c>
      <c r="O65">
        <v>0</v>
      </c>
      <c r="P65" s="24">
        <v>0</v>
      </c>
      <c r="Q65" s="24">
        <v>0</v>
      </c>
      <c r="R65" s="24">
        <v>1</v>
      </c>
      <c r="S65" s="24">
        <v>2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 s="21">
        <v>43008</v>
      </c>
      <c r="AC65" t="s">
        <v>162</v>
      </c>
      <c r="AD65">
        <v>2017</v>
      </c>
      <c r="AE65" s="21">
        <v>43008</v>
      </c>
      <c r="AJ65" s="21"/>
    </row>
    <row r="66" spans="1:36" ht="12.75">
      <c r="A66">
        <v>2017</v>
      </c>
      <c r="B66" s="18" t="s">
        <v>259</v>
      </c>
      <c r="C66" t="s">
        <v>1</v>
      </c>
      <c r="D66" t="s">
        <v>158</v>
      </c>
      <c r="E66" s="22" t="s">
        <v>279</v>
      </c>
      <c r="F66" s="22" t="s">
        <v>279</v>
      </c>
      <c r="G66" t="s">
        <v>261</v>
      </c>
      <c r="H66" s="19" t="s">
        <v>411</v>
      </c>
      <c r="I66" t="s">
        <v>449</v>
      </c>
      <c r="J66" t="s">
        <v>450</v>
      </c>
      <c r="K66" t="s">
        <v>11</v>
      </c>
      <c r="L66" s="29">
        <f>2185.05*2</f>
        <v>4370.1</v>
      </c>
      <c r="M66" s="30">
        <f>2161.2*2</f>
        <v>4322.4</v>
      </c>
      <c r="N66" s="20">
        <v>2</v>
      </c>
      <c r="O66">
        <v>0</v>
      </c>
      <c r="P66" s="24">
        <v>0</v>
      </c>
      <c r="Q66" s="24">
        <v>0</v>
      </c>
      <c r="R66" s="24">
        <v>1</v>
      </c>
      <c r="S66" s="24">
        <v>2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s="21">
        <v>43008</v>
      </c>
      <c r="AC66" t="s">
        <v>162</v>
      </c>
      <c r="AD66">
        <v>2017</v>
      </c>
      <c r="AE66" s="21">
        <v>43008</v>
      </c>
      <c r="AJ66" s="21"/>
    </row>
    <row r="67" spans="1:36" ht="12.75">
      <c r="A67">
        <v>2017</v>
      </c>
      <c r="B67" s="18" t="s">
        <v>259</v>
      </c>
      <c r="C67" t="s">
        <v>1</v>
      </c>
      <c r="D67" t="s">
        <v>158</v>
      </c>
      <c r="E67" s="26" t="s">
        <v>267</v>
      </c>
      <c r="F67" s="26" t="s">
        <v>267</v>
      </c>
      <c r="G67" t="s">
        <v>261</v>
      </c>
      <c r="H67" s="19" t="s">
        <v>447</v>
      </c>
      <c r="I67" t="s">
        <v>442</v>
      </c>
      <c r="J67" t="s">
        <v>448</v>
      </c>
      <c r="K67" t="s">
        <v>10</v>
      </c>
      <c r="L67" s="29">
        <f>7068.75*2</f>
        <v>14137.5</v>
      </c>
      <c r="M67" s="30">
        <f>5805*2</f>
        <v>11610</v>
      </c>
      <c r="N67" s="20">
        <v>35</v>
      </c>
      <c r="O67">
        <v>0</v>
      </c>
      <c r="P67" s="24">
        <v>0</v>
      </c>
      <c r="Q67" s="24">
        <v>0</v>
      </c>
      <c r="R67" s="24">
        <v>1</v>
      </c>
      <c r="S67" s="24">
        <v>2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 s="21">
        <v>43008</v>
      </c>
      <c r="AC67" t="s">
        <v>162</v>
      </c>
      <c r="AD67">
        <v>2017</v>
      </c>
      <c r="AE67" s="21">
        <v>43008</v>
      </c>
      <c r="AJ67" s="21"/>
    </row>
    <row r="68" spans="1:36" ht="12.75">
      <c r="A68">
        <v>2017</v>
      </c>
      <c r="B68" s="18" t="s">
        <v>259</v>
      </c>
      <c r="C68" t="s">
        <v>1</v>
      </c>
      <c r="D68" t="s">
        <v>158</v>
      </c>
      <c r="E68" s="26" t="s">
        <v>267</v>
      </c>
      <c r="F68" s="26" t="s">
        <v>267</v>
      </c>
      <c r="G68" t="s">
        <v>261</v>
      </c>
      <c r="H68" s="19" t="s">
        <v>446</v>
      </c>
      <c r="I68" t="s">
        <v>442</v>
      </c>
      <c r="J68" t="s">
        <v>166</v>
      </c>
      <c r="K68" t="s">
        <v>10</v>
      </c>
      <c r="L68" s="29">
        <f>3420.45*2</f>
        <v>6840.9</v>
      </c>
      <c r="M68" s="30">
        <f>3021*2</f>
        <v>6042</v>
      </c>
      <c r="N68" s="20">
        <v>35</v>
      </c>
      <c r="O68">
        <v>0</v>
      </c>
      <c r="P68" s="24">
        <v>0</v>
      </c>
      <c r="Q68" s="24">
        <v>0</v>
      </c>
      <c r="R68" s="24">
        <v>1</v>
      </c>
      <c r="S68" s="24">
        <v>2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s="21">
        <v>43008</v>
      </c>
      <c r="AC68" t="s">
        <v>162</v>
      </c>
      <c r="AD68">
        <v>2017</v>
      </c>
      <c r="AE68" s="21">
        <v>43008</v>
      </c>
      <c r="AJ68" s="21"/>
    </row>
    <row r="69" spans="1:36" ht="12.75">
      <c r="A69">
        <v>2017</v>
      </c>
      <c r="B69" s="18" t="s">
        <v>259</v>
      </c>
      <c r="C69" t="s">
        <v>1</v>
      </c>
      <c r="D69" t="s">
        <v>158</v>
      </c>
      <c r="E69" s="26" t="s">
        <v>281</v>
      </c>
      <c r="F69" s="26" t="s">
        <v>281</v>
      </c>
      <c r="G69" t="s">
        <v>261</v>
      </c>
      <c r="H69" s="19" t="s">
        <v>444</v>
      </c>
      <c r="I69" t="s">
        <v>442</v>
      </c>
      <c r="J69" t="s">
        <v>445</v>
      </c>
      <c r="K69" t="s">
        <v>10</v>
      </c>
      <c r="L69" s="29">
        <f>7844.85*2</f>
        <v>15689.7</v>
      </c>
      <c r="M69" s="30">
        <f>4469.4*2</f>
        <v>8938.8</v>
      </c>
      <c r="N69" s="20">
        <v>24</v>
      </c>
      <c r="O69">
        <v>0</v>
      </c>
      <c r="P69" s="24">
        <v>0</v>
      </c>
      <c r="Q69" s="24">
        <v>0</v>
      </c>
      <c r="R69" s="24">
        <v>1</v>
      </c>
      <c r="S69" s="24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s="21">
        <v>43008</v>
      </c>
      <c r="AC69" t="s">
        <v>162</v>
      </c>
      <c r="AD69">
        <v>2017</v>
      </c>
      <c r="AE69" s="21">
        <v>43008</v>
      </c>
      <c r="AJ69" s="21"/>
    </row>
    <row r="70" spans="1:36" ht="12.75">
      <c r="A70">
        <v>2017</v>
      </c>
      <c r="B70" s="18" t="s">
        <v>259</v>
      </c>
      <c r="C70" t="s">
        <v>2</v>
      </c>
      <c r="D70" t="s">
        <v>158</v>
      </c>
      <c r="E70" s="26" t="s">
        <v>290</v>
      </c>
      <c r="F70" s="26" t="s">
        <v>290</v>
      </c>
      <c r="G70" t="s">
        <v>263</v>
      </c>
      <c r="H70" s="19" t="s">
        <v>441</v>
      </c>
      <c r="I70" t="s">
        <v>442</v>
      </c>
      <c r="J70" t="s">
        <v>443</v>
      </c>
      <c r="K70" t="s">
        <v>10</v>
      </c>
      <c r="L70" s="29">
        <f>22116.45*2</f>
        <v>44232.9</v>
      </c>
      <c r="M70" s="30">
        <f>15893.8*2</f>
        <v>31787.6</v>
      </c>
      <c r="N70" s="20">
        <v>1</v>
      </c>
      <c r="O70">
        <v>0</v>
      </c>
      <c r="P70" s="24">
        <v>0</v>
      </c>
      <c r="Q70" s="24">
        <v>0</v>
      </c>
      <c r="R70" s="24">
        <v>1</v>
      </c>
      <c r="S70" s="24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 s="21">
        <v>43008</v>
      </c>
      <c r="AC70" t="s">
        <v>162</v>
      </c>
      <c r="AD70">
        <v>2017</v>
      </c>
      <c r="AE70" s="21">
        <v>43008</v>
      </c>
      <c r="AJ70" s="21"/>
    </row>
    <row r="71" spans="1:36" ht="12.75">
      <c r="A71">
        <v>2017</v>
      </c>
      <c r="B71" s="18" t="s">
        <v>259</v>
      </c>
      <c r="C71" t="s">
        <v>1</v>
      </c>
      <c r="D71" t="s">
        <v>158</v>
      </c>
      <c r="E71" s="22" t="s">
        <v>310</v>
      </c>
      <c r="F71" s="22" t="s">
        <v>291</v>
      </c>
      <c r="G71" t="s">
        <v>261</v>
      </c>
      <c r="H71" s="19" t="s">
        <v>438</v>
      </c>
      <c r="I71" t="s">
        <v>439</v>
      </c>
      <c r="J71" t="s">
        <v>440</v>
      </c>
      <c r="K71" t="s">
        <v>10</v>
      </c>
      <c r="L71" s="29">
        <f>4370.1*2</f>
        <v>8740.2</v>
      </c>
      <c r="M71" s="30">
        <f>3851*2</f>
        <v>7702</v>
      </c>
      <c r="N71" s="20">
        <v>2</v>
      </c>
      <c r="O71">
        <v>0</v>
      </c>
      <c r="P71" s="24">
        <v>0</v>
      </c>
      <c r="Q71" s="24">
        <v>0</v>
      </c>
      <c r="R71" s="24">
        <v>1</v>
      </c>
      <c r="S71" s="24">
        <v>2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 s="21">
        <v>43008</v>
      </c>
      <c r="AC71" t="s">
        <v>162</v>
      </c>
      <c r="AD71">
        <v>2017</v>
      </c>
      <c r="AE71" s="21">
        <v>43008</v>
      </c>
      <c r="AJ71" s="21"/>
    </row>
    <row r="72" spans="1:36" ht="12.75">
      <c r="A72">
        <v>2017</v>
      </c>
      <c r="B72" s="18" t="s">
        <v>259</v>
      </c>
      <c r="C72" t="s">
        <v>1</v>
      </c>
      <c r="D72" t="s">
        <v>158</v>
      </c>
      <c r="E72" s="22" t="s">
        <v>279</v>
      </c>
      <c r="F72" s="22" t="s">
        <v>279</v>
      </c>
      <c r="G72" t="s">
        <v>261</v>
      </c>
      <c r="H72" s="19" t="s">
        <v>436</v>
      </c>
      <c r="I72" t="s">
        <v>437</v>
      </c>
      <c r="J72" t="s">
        <v>208</v>
      </c>
      <c r="K72" t="s">
        <v>11</v>
      </c>
      <c r="L72" s="29">
        <f>2185.05*2</f>
        <v>4370.1</v>
      </c>
      <c r="M72" s="30">
        <f>2161.2*2</f>
        <v>4322.4</v>
      </c>
      <c r="N72" s="20">
        <v>2</v>
      </c>
      <c r="O72">
        <v>0</v>
      </c>
      <c r="P72" s="24">
        <v>0</v>
      </c>
      <c r="Q72" s="24">
        <v>0</v>
      </c>
      <c r="R72" s="24">
        <v>1</v>
      </c>
      <c r="S72" s="24">
        <v>2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 s="21">
        <v>43008</v>
      </c>
      <c r="AC72" t="s">
        <v>162</v>
      </c>
      <c r="AD72">
        <v>2017</v>
      </c>
      <c r="AE72" s="21">
        <v>43008</v>
      </c>
      <c r="AJ72" s="21"/>
    </row>
    <row r="73" spans="1:36" ht="12.75">
      <c r="A73">
        <v>2017</v>
      </c>
      <c r="B73" s="18" t="s">
        <v>259</v>
      </c>
      <c r="C73" t="s">
        <v>1</v>
      </c>
      <c r="D73" t="s">
        <v>158</v>
      </c>
      <c r="E73" s="26" t="s">
        <v>267</v>
      </c>
      <c r="F73" s="26" t="s">
        <v>267</v>
      </c>
      <c r="G73" t="s">
        <v>261</v>
      </c>
      <c r="H73" s="19" t="s">
        <v>211</v>
      </c>
      <c r="I73" t="s">
        <v>434</v>
      </c>
      <c r="J73" t="s">
        <v>435</v>
      </c>
      <c r="K73" t="s">
        <v>10</v>
      </c>
      <c r="L73" s="29">
        <f>4332.45*2</f>
        <v>8664.9</v>
      </c>
      <c r="M73" s="30">
        <f>3747*2</f>
        <v>7494</v>
      </c>
      <c r="N73" s="20">
        <v>35</v>
      </c>
      <c r="O73">
        <v>0</v>
      </c>
      <c r="P73" s="24">
        <v>0</v>
      </c>
      <c r="Q73" s="24">
        <v>0</v>
      </c>
      <c r="R73" s="24">
        <v>1</v>
      </c>
      <c r="S73" s="24">
        <v>2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 s="21">
        <v>43008</v>
      </c>
      <c r="AC73" t="s">
        <v>162</v>
      </c>
      <c r="AD73">
        <v>2017</v>
      </c>
      <c r="AE73" s="21">
        <v>43008</v>
      </c>
      <c r="AJ73" s="21"/>
    </row>
    <row r="74" spans="1:36" ht="12.75">
      <c r="A74">
        <v>2017</v>
      </c>
      <c r="B74" s="18" t="s">
        <v>259</v>
      </c>
      <c r="C74" t="s">
        <v>1</v>
      </c>
      <c r="D74" t="s">
        <v>158</v>
      </c>
      <c r="E74" s="26" t="s">
        <v>292</v>
      </c>
      <c r="F74" s="26" t="s">
        <v>292</v>
      </c>
      <c r="G74" t="s">
        <v>263</v>
      </c>
      <c r="H74" s="19" t="s">
        <v>431</v>
      </c>
      <c r="I74" t="s">
        <v>432</v>
      </c>
      <c r="J74" t="s">
        <v>433</v>
      </c>
      <c r="K74" t="s">
        <v>10</v>
      </c>
      <c r="L74" s="29">
        <f>6989.85*2</f>
        <v>13979.7</v>
      </c>
      <c r="M74" s="30">
        <f>3511*2</f>
        <v>7022</v>
      </c>
      <c r="N74" s="20">
        <v>2</v>
      </c>
      <c r="O74">
        <v>0</v>
      </c>
      <c r="P74" s="24">
        <v>0</v>
      </c>
      <c r="Q74" s="24">
        <v>0</v>
      </c>
      <c r="R74" s="24">
        <v>1</v>
      </c>
      <c r="S74" s="24">
        <v>2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s="21">
        <v>43008</v>
      </c>
      <c r="AC74" t="s">
        <v>162</v>
      </c>
      <c r="AD74">
        <v>2017</v>
      </c>
      <c r="AE74" s="21">
        <v>43008</v>
      </c>
      <c r="AJ74" s="21"/>
    </row>
    <row r="75" spans="1:36" ht="12.75">
      <c r="A75">
        <v>2017</v>
      </c>
      <c r="B75" s="18" t="s">
        <v>259</v>
      </c>
      <c r="C75" t="s">
        <v>1</v>
      </c>
      <c r="D75" t="s">
        <v>158</v>
      </c>
      <c r="E75" s="26" t="s">
        <v>267</v>
      </c>
      <c r="F75" s="26" t="s">
        <v>267</v>
      </c>
      <c r="G75" t="s">
        <v>261</v>
      </c>
      <c r="H75" s="19" t="s">
        <v>429</v>
      </c>
      <c r="I75" t="s">
        <v>430</v>
      </c>
      <c r="J75" t="s">
        <v>368</v>
      </c>
      <c r="K75" t="s">
        <v>10</v>
      </c>
      <c r="L75" s="29">
        <f>7296.75*2</f>
        <v>14593.5</v>
      </c>
      <c r="M75" s="30">
        <f>5975.4*2</f>
        <v>11950.8</v>
      </c>
      <c r="N75" s="20">
        <v>35</v>
      </c>
      <c r="O75">
        <v>0</v>
      </c>
      <c r="P75" s="24">
        <v>0</v>
      </c>
      <c r="Q75" s="24">
        <v>0</v>
      </c>
      <c r="R75" s="24">
        <v>1</v>
      </c>
      <c r="S75" s="24">
        <v>2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 s="21">
        <v>43008</v>
      </c>
      <c r="AC75" t="s">
        <v>162</v>
      </c>
      <c r="AD75">
        <v>2017</v>
      </c>
      <c r="AE75" s="21">
        <v>43008</v>
      </c>
      <c r="AJ75" s="21"/>
    </row>
    <row r="76" spans="1:36" ht="12.75">
      <c r="A76">
        <v>2017</v>
      </c>
      <c r="B76" s="18" t="s">
        <v>259</v>
      </c>
      <c r="C76" t="s">
        <v>1</v>
      </c>
      <c r="D76" t="s">
        <v>158</v>
      </c>
      <c r="E76" s="26" t="s">
        <v>267</v>
      </c>
      <c r="F76" s="26" t="s">
        <v>267</v>
      </c>
      <c r="G76" t="s">
        <v>261</v>
      </c>
      <c r="H76" s="19" t="s">
        <v>427</v>
      </c>
      <c r="I76" t="s">
        <v>428</v>
      </c>
      <c r="J76" t="s">
        <v>385</v>
      </c>
      <c r="K76" t="s">
        <v>11</v>
      </c>
      <c r="L76" s="29">
        <f>1824.15*2</f>
        <v>3648.3</v>
      </c>
      <c r="M76" s="30">
        <f>1590.8*2</f>
        <v>3181.6</v>
      </c>
      <c r="N76" s="20">
        <v>35</v>
      </c>
      <c r="O76">
        <v>0</v>
      </c>
      <c r="P76" s="24">
        <v>0</v>
      </c>
      <c r="Q76" s="24">
        <v>0</v>
      </c>
      <c r="R76" s="24">
        <v>1</v>
      </c>
      <c r="S76" s="24">
        <v>2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 s="21">
        <v>43008</v>
      </c>
      <c r="AC76" t="s">
        <v>162</v>
      </c>
      <c r="AD76">
        <v>2017</v>
      </c>
      <c r="AE76" s="21">
        <v>43008</v>
      </c>
      <c r="AJ76" s="21"/>
    </row>
    <row r="77" spans="1:36" ht="12.75">
      <c r="A77">
        <v>2017</v>
      </c>
      <c r="B77" s="18" t="s">
        <v>259</v>
      </c>
      <c r="C77" t="s">
        <v>1</v>
      </c>
      <c r="D77" t="s">
        <v>158</v>
      </c>
      <c r="E77" s="26" t="s">
        <v>276</v>
      </c>
      <c r="F77" s="26" t="s">
        <v>276</v>
      </c>
      <c r="G77" t="s">
        <v>260</v>
      </c>
      <c r="H77" s="19" t="s">
        <v>424</v>
      </c>
      <c r="I77" t="s">
        <v>425</v>
      </c>
      <c r="J77" t="s">
        <v>426</v>
      </c>
      <c r="K77" t="s">
        <v>10</v>
      </c>
      <c r="L77" s="29">
        <f>3760.8*2</f>
        <v>7521.6</v>
      </c>
      <c r="M77" s="30">
        <f>3415.2*2</f>
        <v>6830.4</v>
      </c>
      <c r="N77" s="20">
        <v>2</v>
      </c>
      <c r="O77">
        <v>0</v>
      </c>
      <c r="P77" s="24">
        <v>0</v>
      </c>
      <c r="Q77" s="24">
        <v>0</v>
      </c>
      <c r="R77" s="24">
        <v>1</v>
      </c>
      <c r="S77" s="24">
        <v>2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 s="21">
        <v>43008</v>
      </c>
      <c r="AC77" t="s">
        <v>162</v>
      </c>
      <c r="AD77">
        <v>2017</v>
      </c>
      <c r="AE77" s="21">
        <v>43008</v>
      </c>
      <c r="AJ77" s="21"/>
    </row>
    <row r="78" spans="1:36" ht="12.75">
      <c r="A78">
        <v>2017</v>
      </c>
      <c r="B78" s="18" t="s">
        <v>259</v>
      </c>
      <c r="C78" t="s">
        <v>1</v>
      </c>
      <c r="D78" t="s">
        <v>158</v>
      </c>
      <c r="E78" s="26" t="s">
        <v>285</v>
      </c>
      <c r="F78" s="22" t="s">
        <v>293</v>
      </c>
      <c r="G78" t="s">
        <v>261</v>
      </c>
      <c r="H78" s="19" t="s">
        <v>422</v>
      </c>
      <c r="I78" t="s">
        <v>423</v>
      </c>
      <c r="J78" t="s">
        <v>329</v>
      </c>
      <c r="K78" t="s">
        <v>10</v>
      </c>
      <c r="L78" s="29">
        <f>3093.45*2</f>
        <v>6186.9</v>
      </c>
      <c r="M78" s="30">
        <f>2491.4*2</f>
        <v>4982.8</v>
      </c>
      <c r="N78" s="20">
        <v>2</v>
      </c>
      <c r="O78">
        <v>0</v>
      </c>
      <c r="P78" s="24">
        <v>0</v>
      </c>
      <c r="Q78" s="24">
        <v>0</v>
      </c>
      <c r="R78" s="24">
        <v>1</v>
      </c>
      <c r="S78" s="24">
        <v>2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 s="21">
        <v>43008</v>
      </c>
      <c r="AC78" t="s">
        <v>162</v>
      </c>
      <c r="AD78">
        <v>2017</v>
      </c>
      <c r="AE78" s="21">
        <v>43008</v>
      </c>
      <c r="AJ78" s="21"/>
    </row>
    <row r="79" spans="1:36" ht="12.75">
      <c r="A79">
        <v>2017</v>
      </c>
      <c r="B79" s="18" t="s">
        <v>259</v>
      </c>
      <c r="C79" t="s">
        <v>1</v>
      </c>
      <c r="D79" t="s">
        <v>158</v>
      </c>
      <c r="E79" s="26" t="s">
        <v>267</v>
      </c>
      <c r="F79" s="26" t="s">
        <v>267</v>
      </c>
      <c r="G79" t="s">
        <v>261</v>
      </c>
      <c r="H79" s="19" t="s">
        <v>419</v>
      </c>
      <c r="I79" t="s">
        <v>420</v>
      </c>
      <c r="J79" t="s">
        <v>421</v>
      </c>
      <c r="K79" t="s">
        <v>11</v>
      </c>
      <c r="L79" s="29">
        <f>1596.15*2</f>
        <v>3192.3</v>
      </c>
      <c r="M79" s="30">
        <f>1631.8*2</f>
        <v>3263.6</v>
      </c>
      <c r="N79" s="20">
        <v>35</v>
      </c>
      <c r="O79">
        <v>0</v>
      </c>
      <c r="P79" s="24">
        <v>0</v>
      </c>
      <c r="Q79" s="24">
        <v>0</v>
      </c>
      <c r="R79" s="24">
        <v>1</v>
      </c>
      <c r="S79" s="24">
        <v>2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 s="21">
        <v>43008</v>
      </c>
      <c r="AC79" t="s">
        <v>162</v>
      </c>
      <c r="AD79">
        <v>2017</v>
      </c>
      <c r="AE79" s="21">
        <v>43008</v>
      </c>
      <c r="AJ79" s="21"/>
    </row>
    <row r="80" spans="1:36" ht="12.75">
      <c r="A80">
        <v>2017</v>
      </c>
      <c r="B80" s="18" t="s">
        <v>259</v>
      </c>
      <c r="C80" t="s">
        <v>2</v>
      </c>
      <c r="D80" t="s">
        <v>158</v>
      </c>
      <c r="E80" s="26" t="s">
        <v>294</v>
      </c>
      <c r="F80" s="26" t="s">
        <v>294</v>
      </c>
      <c r="G80" t="s">
        <v>265</v>
      </c>
      <c r="H80" s="19" t="s">
        <v>416</v>
      </c>
      <c r="I80" t="s">
        <v>417</v>
      </c>
      <c r="J80" t="s">
        <v>418</v>
      </c>
      <c r="K80" t="s">
        <v>11</v>
      </c>
      <c r="L80" s="29">
        <f>29484.6*2</f>
        <v>58969.2</v>
      </c>
      <c r="M80" s="30">
        <f>21001.4*2</f>
        <v>42002.8</v>
      </c>
      <c r="N80" s="20">
        <v>1</v>
      </c>
      <c r="O80">
        <v>0</v>
      </c>
      <c r="P80" s="24">
        <v>0</v>
      </c>
      <c r="Q80" s="24">
        <v>0</v>
      </c>
      <c r="R80" s="24">
        <v>1</v>
      </c>
      <c r="S80" s="24">
        <v>1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 s="21">
        <v>43008</v>
      </c>
      <c r="AC80" t="s">
        <v>162</v>
      </c>
      <c r="AD80">
        <v>2017</v>
      </c>
      <c r="AE80" s="21">
        <v>43008</v>
      </c>
      <c r="AJ80" s="21"/>
    </row>
    <row r="81" spans="1:36" ht="12.75">
      <c r="A81">
        <v>2017</v>
      </c>
      <c r="B81" s="18" t="s">
        <v>259</v>
      </c>
      <c r="C81" t="s">
        <v>1</v>
      </c>
      <c r="D81" t="s">
        <v>158</v>
      </c>
      <c r="E81" s="26" t="s">
        <v>267</v>
      </c>
      <c r="F81" s="26" t="s">
        <v>267</v>
      </c>
      <c r="G81" t="s">
        <v>261</v>
      </c>
      <c r="H81" s="19" t="s">
        <v>413</v>
      </c>
      <c r="I81" t="s">
        <v>414</v>
      </c>
      <c r="J81" t="s">
        <v>415</v>
      </c>
      <c r="K81" t="s">
        <v>10</v>
      </c>
      <c r="L81" s="29">
        <f>3557.22*2</f>
        <v>7114.44</v>
      </c>
      <c r="M81" s="30">
        <f>3487.8*2</f>
        <v>6975.6</v>
      </c>
      <c r="N81" s="20">
        <v>35</v>
      </c>
      <c r="O81">
        <v>0</v>
      </c>
      <c r="P81" s="24">
        <v>0</v>
      </c>
      <c r="Q81" s="24">
        <v>0</v>
      </c>
      <c r="R81" s="24">
        <v>1</v>
      </c>
      <c r="S81" s="24">
        <v>2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 s="21">
        <v>43008</v>
      </c>
      <c r="AC81" t="s">
        <v>162</v>
      </c>
      <c r="AD81">
        <v>2017</v>
      </c>
      <c r="AE81" s="21">
        <v>43008</v>
      </c>
      <c r="AJ81" s="21"/>
    </row>
    <row r="82" spans="1:36" ht="12.75">
      <c r="A82">
        <v>2017</v>
      </c>
      <c r="B82" s="18" t="s">
        <v>259</v>
      </c>
      <c r="C82" t="s">
        <v>1</v>
      </c>
      <c r="D82" t="s">
        <v>158</v>
      </c>
      <c r="E82" s="26" t="s">
        <v>311</v>
      </c>
      <c r="F82" s="26" t="s">
        <v>295</v>
      </c>
      <c r="G82" t="s">
        <v>260</v>
      </c>
      <c r="H82" s="19" t="s">
        <v>411</v>
      </c>
      <c r="I82" t="s">
        <v>412</v>
      </c>
      <c r="J82" t="s">
        <v>203</v>
      </c>
      <c r="K82" t="s">
        <v>11</v>
      </c>
      <c r="L82" s="29">
        <v>6989.85</v>
      </c>
      <c r="M82" s="30">
        <f>5080.4*2</f>
        <v>10160.8</v>
      </c>
      <c r="N82" s="20">
        <v>2</v>
      </c>
      <c r="O82">
        <v>0</v>
      </c>
      <c r="P82" s="24">
        <v>0</v>
      </c>
      <c r="Q82" s="24">
        <v>0</v>
      </c>
      <c r="R82" s="24">
        <v>1</v>
      </c>
      <c r="S82" s="24">
        <v>2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 s="21">
        <v>43008</v>
      </c>
      <c r="AC82" t="s">
        <v>162</v>
      </c>
      <c r="AD82">
        <v>2017</v>
      </c>
      <c r="AE82" s="21">
        <v>43008</v>
      </c>
      <c r="AJ82" s="21"/>
    </row>
    <row r="83" spans="1:36" ht="12.75">
      <c r="A83">
        <v>2017</v>
      </c>
      <c r="B83" s="18" t="s">
        <v>259</v>
      </c>
      <c r="C83" t="s">
        <v>1</v>
      </c>
      <c r="D83" t="s">
        <v>158</v>
      </c>
      <c r="E83" s="26" t="s">
        <v>267</v>
      </c>
      <c r="F83" s="26" t="s">
        <v>267</v>
      </c>
      <c r="G83" t="s">
        <v>261</v>
      </c>
      <c r="H83" s="19" t="s">
        <v>409</v>
      </c>
      <c r="I83" t="s">
        <v>410</v>
      </c>
      <c r="J83" t="s">
        <v>368</v>
      </c>
      <c r="K83" t="s">
        <v>11</v>
      </c>
      <c r="L83" s="29">
        <f>3876.45*2</f>
        <v>7752.9</v>
      </c>
      <c r="M83" s="30">
        <f>3388.4*2</f>
        <v>6776.8</v>
      </c>
      <c r="N83" s="20">
        <v>35</v>
      </c>
      <c r="O83">
        <v>0</v>
      </c>
      <c r="P83" s="24">
        <v>0</v>
      </c>
      <c r="Q83" s="24">
        <v>0</v>
      </c>
      <c r="R83" s="24">
        <v>1</v>
      </c>
      <c r="S83" s="24">
        <v>2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 s="21">
        <v>43008</v>
      </c>
      <c r="AC83" t="s">
        <v>162</v>
      </c>
      <c r="AD83">
        <v>2017</v>
      </c>
      <c r="AE83" s="21">
        <v>43008</v>
      </c>
      <c r="AJ83" s="21"/>
    </row>
    <row r="84" spans="1:36" ht="12.75">
      <c r="A84">
        <v>2017</v>
      </c>
      <c r="B84" s="18" t="s">
        <v>259</v>
      </c>
      <c r="C84" t="s">
        <v>7</v>
      </c>
      <c r="D84" t="s">
        <v>158</v>
      </c>
      <c r="E84" s="26" t="s">
        <v>296</v>
      </c>
      <c r="F84" s="26" t="s">
        <v>296</v>
      </c>
      <c r="G84" t="s">
        <v>262</v>
      </c>
      <c r="H84" s="19" t="s">
        <v>407</v>
      </c>
      <c r="I84" t="s">
        <v>408</v>
      </c>
      <c r="J84" t="s">
        <v>164</v>
      </c>
      <c r="K84" t="s">
        <v>10</v>
      </c>
      <c r="L84" s="29">
        <f>11398.2*2</f>
        <v>22796.4</v>
      </c>
      <c r="M84" s="30">
        <f>6649.8*2</f>
        <v>13299.6</v>
      </c>
      <c r="N84" s="20">
        <v>1</v>
      </c>
      <c r="O84">
        <v>0</v>
      </c>
      <c r="P84" s="24">
        <v>0</v>
      </c>
      <c r="Q84" s="24">
        <v>0</v>
      </c>
      <c r="R84" s="24">
        <v>1</v>
      </c>
      <c r="S84" s="24">
        <v>1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 s="21">
        <v>43008</v>
      </c>
      <c r="AC84" t="s">
        <v>162</v>
      </c>
      <c r="AD84">
        <v>2017</v>
      </c>
      <c r="AE84" s="21">
        <v>43008</v>
      </c>
      <c r="AJ84" s="21"/>
    </row>
    <row r="85" spans="1:36" ht="12.75">
      <c r="A85">
        <v>2017</v>
      </c>
      <c r="B85" s="18" t="s">
        <v>259</v>
      </c>
      <c r="C85" s="24" t="s">
        <v>1</v>
      </c>
      <c r="D85" t="s">
        <v>158</v>
      </c>
      <c r="E85" s="22" t="s">
        <v>287</v>
      </c>
      <c r="F85" s="22" t="s">
        <v>287</v>
      </c>
      <c r="G85" s="24" t="s">
        <v>260</v>
      </c>
      <c r="H85" s="19" t="s">
        <v>405</v>
      </c>
      <c r="I85" t="s">
        <v>406</v>
      </c>
      <c r="J85" t="s">
        <v>351</v>
      </c>
      <c r="K85" t="s">
        <v>10</v>
      </c>
      <c r="L85" s="29">
        <f>2880.9*2</f>
        <v>5761.8</v>
      </c>
      <c r="M85" s="30">
        <f>2879*2</f>
        <v>5758</v>
      </c>
      <c r="N85" s="20">
        <v>2</v>
      </c>
      <c r="O85">
        <v>0</v>
      </c>
      <c r="P85" s="24">
        <v>0</v>
      </c>
      <c r="Q85" s="24">
        <v>0</v>
      </c>
      <c r="R85" s="24">
        <v>1</v>
      </c>
      <c r="S85" s="24">
        <v>2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 s="21">
        <v>43008</v>
      </c>
      <c r="AC85" t="s">
        <v>162</v>
      </c>
      <c r="AD85">
        <v>2017</v>
      </c>
      <c r="AE85" s="21">
        <v>43008</v>
      </c>
      <c r="AJ85" s="21"/>
    </row>
    <row r="86" spans="1:36" ht="12.75">
      <c r="A86">
        <v>2017</v>
      </c>
      <c r="B86" s="18" t="s">
        <v>259</v>
      </c>
      <c r="C86" s="24" t="s">
        <v>7</v>
      </c>
      <c r="D86" t="s">
        <v>158</v>
      </c>
      <c r="E86" s="26" t="s">
        <v>297</v>
      </c>
      <c r="F86" s="26" t="s">
        <v>297</v>
      </c>
      <c r="G86" s="24" t="s">
        <v>261</v>
      </c>
      <c r="H86" s="19" t="s">
        <v>402</v>
      </c>
      <c r="I86" t="s">
        <v>403</v>
      </c>
      <c r="J86" t="s">
        <v>404</v>
      </c>
      <c r="K86" t="s">
        <v>10</v>
      </c>
      <c r="L86" s="29">
        <f>11398.2*2</f>
        <v>22796.4</v>
      </c>
      <c r="M86" s="30">
        <f>8182.8*2</f>
        <v>16365.6</v>
      </c>
      <c r="N86" s="20">
        <v>1</v>
      </c>
      <c r="O86">
        <v>0</v>
      </c>
      <c r="P86" s="24">
        <v>0</v>
      </c>
      <c r="Q86" s="24">
        <v>0</v>
      </c>
      <c r="R86" s="24">
        <v>1</v>
      </c>
      <c r="S86" s="24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 s="21">
        <v>43008</v>
      </c>
      <c r="AC86" t="s">
        <v>162</v>
      </c>
      <c r="AD86">
        <v>2017</v>
      </c>
      <c r="AE86" s="21">
        <v>43008</v>
      </c>
      <c r="AJ86" s="21"/>
    </row>
    <row r="87" spans="1:36" ht="12.75">
      <c r="A87">
        <v>2017</v>
      </c>
      <c r="B87" s="18" t="s">
        <v>259</v>
      </c>
      <c r="C87" t="s">
        <v>1</v>
      </c>
      <c r="D87" t="s">
        <v>158</v>
      </c>
      <c r="E87" s="26" t="s">
        <v>267</v>
      </c>
      <c r="F87" s="22" t="s">
        <v>267</v>
      </c>
      <c r="G87" t="s">
        <v>261</v>
      </c>
      <c r="H87" s="19" t="s">
        <v>399</v>
      </c>
      <c r="I87" t="s">
        <v>400</v>
      </c>
      <c r="J87" t="s">
        <v>401</v>
      </c>
      <c r="K87" t="s">
        <v>11</v>
      </c>
      <c r="L87" s="29">
        <f>6612.75*2</f>
        <v>13225.5</v>
      </c>
      <c r="M87" s="30">
        <f>5464.2*2</f>
        <v>10928.4</v>
      </c>
      <c r="N87" s="20">
        <v>35</v>
      </c>
      <c r="O87">
        <v>0</v>
      </c>
      <c r="P87" s="24">
        <v>0</v>
      </c>
      <c r="Q87" s="24">
        <v>0</v>
      </c>
      <c r="R87" s="24">
        <v>1</v>
      </c>
      <c r="S87" s="24">
        <v>2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 s="21">
        <v>43008</v>
      </c>
      <c r="AC87" t="s">
        <v>162</v>
      </c>
      <c r="AD87">
        <v>2017</v>
      </c>
      <c r="AE87" s="21">
        <v>43008</v>
      </c>
      <c r="AJ87" s="21"/>
    </row>
    <row r="88" spans="1:36" ht="12.75">
      <c r="A88">
        <v>2017</v>
      </c>
      <c r="B88" s="18" t="s">
        <v>259</v>
      </c>
      <c r="C88" s="24" t="s">
        <v>1</v>
      </c>
      <c r="D88" t="s">
        <v>158</v>
      </c>
      <c r="E88" s="26" t="s">
        <v>267</v>
      </c>
      <c r="F88" s="26" t="s">
        <v>267</v>
      </c>
      <c r="G88" s="24" t="s">
        <v>261</v>
      </c>
      <c r="H88" s="19" t="s">
        <v>396</v>
      </c>
      <c r="I88" t="s">
        <v>397</v>
      </c>
      <c r="J88" t="s">
        <v>398</v>
      </c>
      <c r="K88" t="s">
        <v>11</v>
      </c>
      <c r="L88" s="30">
        <f>2736.3*2</f>
        <v>5472.6</v>
      </c>
      <c r="M88" s="30">
        <f>2033.2*2</f>
        <v>4066.4</v>
      </c>
      <c r="N88" s="20">
        <v>35</v>
      </c>
      <c r="O88">
        <v>0</v>
      </c>
      <c r="P88" s="24">
        <v>0</v>
      </c>
      <c r="Q88" s="24">
        <v>0</v>
      </c>
      <c r="R88" s="24">
        <v>1</v>
      </c>
      <c r="S88" s="24">
        <v>2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 s="21">
        <v>43008</v>
      </c>
      <c r="AC88" t="s">
        <v>162</v>
      </c>
      <c r="AD88">
        <v>2017</v>
      </c>
      <c r="AE88" s="21">
        <v>43008</v>
      </c>
      <c r="AJ88" s="21"/>
    </row>
    <row r="89" spans="1:36" ht="12.75">
      <c r="A89">
        <v>2017</v>
      </c>
      <c r="B89" s="18" t="s">
        <v>259</v>
      </c>
      <c r="C89" t="s">
        <v>1</v>
      </c>
      <c r="D89" t="s">
        <v>158</v>
      </c>
      <c r="E89" s="26" t="s">
        <v>298</v>
      </c>
      <c r="F89" s="26" t="s">
        <v>298</v>
      </c>
      <c r="G89" t="s">
        <v>261</v>
      </c>
      <c r="H89" s="19" t="s">
        <v>394</v>
      </c>
      <c r="I89" t="s">
        <v>395</v>
      </c>
      <c r="J89" t="s">
        <v>164</v>
      </c>
      <c r="K89" t="s">
        <v>10</v>
      </c>
      <c r="L89" s="30">
        <f>8797.65*2</f>
        <v>17595.3</v>
      </c>
      <c r="M89" s="30">
        <f>7119.4*2</f>
        <v>14238.8</v>
      </c>
      <c r="N89" s="20">
        <v>24</v>
      </c>
      <c r="O89">
        <v>0</v>
      </c>
      <c r="P89" s="24">
        <v>0</v>
      </c>
      <c r="Q89" s="24">
        <v>0</v>
      </c>
      <c r="R89" s="24">
        <v>1</v>
      </c>
      <c r="S89" s="24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 s="21">
        <v>43008</v>
      </c>
      <c r="AC89" t="s">
        <v>162</v>
      </c>
      <c r="AD89">
        <v>2017</v>
      </c>
      <c r="AE89" s="21">
        <v>43008</v>
      </c>
      <c r="AJ89" s="21"/>
    </row>
    <row r="90" spans="1:36" ht="51">
      <c r="A90">
        <v>2017</v>
      </c>
      <c r="B90" s="18" t="s">
        <v>259</v>
      </c>
      <c r="C90" t="s">
        <v>7</v>
      </c>
      <c r="D90" t="s">
        <v>158</v>
      </c>
      <c r="E90" s="28" t="s">
        <v>299</v>
      </c>
      <c r="F90" s="28" t="s">
        <v>299</v>
      </c>
      <c r="G90" t="s">
        <v>260</v>
      </c>
      <c r="H90" s="19" t="s">
        <v>392</v>
      </c>
      <c r="I90" t="s">
        <v>212</v>
      </c>
      <c r="J90" t="s">
        <v>393</v>
      </c>
      <c r="K90" t="s">
        <v>10</v>
      </c>
      <c r="L90" s="30">
        <f>11398.2*2</f>
        <v>22796.4</v>
      </c>
      <c r="M90" s="30">
        <f>3120.8*2</f>
        <v>6241.6</v>
      </c>
      <c r="N90" s="20">
        <v>1</v>
      </c>
      <c r="O90">
        <v>0</v>
      </c>
      <c r="P90" s="24">
        <v>0</v>
      </c>
      <c r="Q90" s="24">
        <v>0</v>
      </c>
      <c r="R90" s="24">
        <v>1</v>
      </c>
      <c r="S90" s="24">
        <v>1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 s="21">
        <v>43008</v>
      </c>
      <c r="AC90" t="s">
        <v>162</v>
      </c>
      <c r="AD90">
        <v>2017</v>
      </c>
      <c r="AE90" s="21">
        <v>43008</v>
      </c>
      <c r="AJ90" s="21"/>
    </row>
    <row r="91" spans="1:36" ht="12.75">
      <c r="A91">
        <v>2017</v>
      </c>
      <c r="B91" s="18" t="s">
        <v>259</v>
      </c>
      <c r="C91" t="s">
        <v>1</v>
      </c>
      <c r="D91" t="s">
        <v>158</v>
      </c>
      <c r="E91" s="22" t="s">
        <v>312</v>
      </c>
      <c r="F91" s="22" t="s">
        <v>300</v>
      </c>
      <c r="G91" s="18" t="s">
        <v>265</v>
      </c>
      <c r="H91" s="19" t="s">
        <v>390</v>
      </c>
      <c r="I91" t="s">
        <v>388</v>
      </c>
      <c r="J91" t="s">
        <v>391</v>
      </c>
      <c r="K91" t="s">
        <v>10</v>
      </c>
      <c r="L91" s="30">
        <f>3760.8*2</f>
        <v>7521.6</v>
      </c>
      <c r="M91" s="30">
        <f>3415.2*2</f>
        <v>6830.4</v>
      </c>
      <c r="N91" s="20">
        <v>2</v>
      </c>
      <c r="O91">
        <v>0</v>
      </c>
      <c r="P91" s="24">
        <v>0</v>
      </c>
      <c r="Q91" s="24">
        <v>0</v>
      </c>
      <c r="R91" s="24">
        <v>1</v>
      </c>
      <c r="S91" s="24">
        <v>2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 s="21">
        <v>43008</v>
      </c>
      <c r="AC91" t="s">
        <v>162</v>
      </c>
      <c r="AD91">
        <v>2017</v>
      </c>
      <c r="AE91" s="21">
        <v>43008</v>
      </c>
      <c r="AJ91" s="21"/>
    </row>
    <row r="92" spans="1:36" ht="12.75">
      <c r="A92">
        <v>2017</v>
      </c>
      <c r="B92" s="18" t="s">
        <v>259</v>
      </c>
      <c r="C92" s="24" t="s">
        <v>1</v>
      </c>
      <c r="D92" t="s">
        <v>158</v>
      </c>
      <c r="E92" s="26" t="s">
        <v>267</v>
      </c>
      <c r="F92" s="26" t="s">
        <v>267</v>
      </c>
      <c r="G92" s="24" t="s">
        <v>261</v>
      </c>
      <c r="H92" s="19" t="s">
        <v>213</v>
      </c>
      <c r="I92" t="s">
        <v>388</v>
      </c>
      <c r="J92" t="s">
        <v>389</v>
      </c>
      <c r="K92" t="s">
        <v>11</v>
      </c>
      <c r="L92" s="30">
        <f>2052.3*2</f>
        <v>4104.6</v>
      </c>
      <c r="M92" s="30">
        <f>2021*2</f>
        <v>4042</v>
      </c>
      <c r="N92" s="20">
        <v>35</v>
      </c>
      <c r="O92">
        <v>0</v>
      </c>
      <c r="P92" s="24">
        <v>0</v>
      </c>
      <c r="Q92" s="24">
        <v>0</v>
      </c>
      <c r="R92" s="24">
        <v>1</v>
      </c>
      <c r="S92" s="24">
        <v>2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 s="21">
        <v>43008</v>
      </c>
      <c r="AC92" t="s">
        <v>162</v>
      </c>
      <c r="AD92">
        <v>2017</v>
      </c>
      <c r="AE92" s="21">
        <v>43008</v>
      </c>
      <c r="AJ92" s="21"/>
    </row>
    <row r="93" spans="1:36" ht="12.75">
      <c r="A93">
        <v>2017</v>
      </c>
      <c r="B93" s="18" t="s">
        <v>259</v>
      </c>
      <c r="C93" t="s">
        <v>1</v>
      </c>
      <c r="D93" t="s">
        <v>158</v>
      </c>
      <c r="E93" s="26" t="s">
        <v>267</v>
      </c>
      <c r="F93" s="26" t="s">
        <v>267</v>
      </c>
      <c r="G93" t="s">
        <v>261</v>
      </c>
      <c r="H93" s="19" t="s">
        <v>386</v>
      </c>
      <c r="I93" t="s">
        <v>385</v>
      </c>
      <c r="J93" t="s">
        <v>387</v>
      </c>
      <c r="K93" t="s">
        <v>10</v>
      </c>
      <c r="L93" s="30">
        <f>6156.75*2</f>
        <v>12313.5</v>
      </c>
      <c r="M93" s="30">
        <f>4181.4*2</f>
        <v>8362.8</v>
      </c>
      <c r="N93" s="20">
        <v>35</v>
      </c>
      <c r="O93">
        <v>0</v>
      </c>
      <c r="P93" s="24">
        <v>0</v>
      </c>
      <c r="Q93" s="24">
        <v>0</v>
      </c>
      <c r="R93" s="24">
        <v>1</v>
      </c>
      <c r="S93" s="24">
        <v>2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 s="21">
        <v>43008</v>
      </c>
      <c r="AC93" t="s">
        <v>162</v>
      </c>
      <c r="AD93">
        <v>2017</v>
      </c>
      <c r="AE93" s="21">
        <v>43008</v>
      </c>
      <c r="AJ93" s="21"/>
    </row>
    <row r="94" spans="1:36" ht="51">
      <c r="A94">
        <v>2017</v>
      </c>
      <c r="B94" s="18" t="s">
        <v>259</v>
      </c>
      <c r="C94" t="s">
        <v>1</v>
      </c>
      <c r="D94" t="s">
        <v>158</v>
      </c>
      <c r="E94" s="28" t="s">
        <v>301</v>
      </c>
      <c r="F94" s="28" t="s">
        <v>301</v>
      </c>
      <c r="G94" t="s">
        <v>261</v>
      </c>
      <c r="H94" s="19" t="s">
        <v>384</v>
      </c>
      <c r="I94" t="s">
        <v>385</v>
      </c>
      <c r="J94" t="s">
        <v>203</v>
      </c>
      <c r="K94" t="s">
        <v>10</v>
      </c>
      <c r="L94" s="30">
        <f>6989.85*2</f>
        <v>13979.7</v>
      </c>
      <c r="M94" s="30">
        <f>5616.2*2</f>
        <v>11232.4</v>
      </c>
      <c r="N94" s="20">
        <v>2</v>
      </c>
      <c r="O94">
        <v>0</v>
      </c>
      <c r="P94" s="24">
        <v>0</v>
      </c>
      <c r="Q94" s="24">
        <v>0</v>
      </c>
      <c r="R94" s="24">
        <v>1</v>
      </c>
      <c r="S94" s="24">
        <v>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 s="21">
        <v>43008</v>
      </c>
      <c r="AC94" t="s">
        <v>162</v>
      </c>
      <c r="AD94">
        <v>2017</v>
      </c>
      <c r="AE94" s="21">
        <v>43008</v>
      </c>
      <c r="AJ94" s="21"/>
    </row>
    <row r="95" spans="1:36" ht="12.75">
      <c r="A95">
        <v>2017</v>
      </c>
      <c r="B95" s="18" t="s">
        <v>259</v>
      </c>
      <c r="C95" t="s">
        <v>1</v>
      </c>
      <c r="D95" t="s">
        <v>158</v>
      </c>
      <c r="E95" s="26" t="s">
        <v>302</v>
      </c>
      <c r="F95" s="26" t="s">
        <v>302</v>
      </c>
      <c r="G95" t="s">
        <v>262</v>
      </c>
      <c r="H95" s="19" t="s">
        <v>382</v>
      </c>
      <c r="I95" t="s">
        <v>383</v>
      </c>
      <c r="J95" t="s">
        <v>214</v>
      </c>
      <c r="K95" t="s">
        <v>10</v>
      </c>
      <c r="L95" s="30">
        <f>3760.8*2</f>
        <v>7521.6</v>
      </c>
      <c r="M95" s="30">
        <f>2880*2</f>
        <v>5760</v>
      </c>
      <c r="N95" s="20">
        <v>2</v>
      </c>
      <c r="O95">
        <v>0</v>
      </c>
      <c r="P95" s="24">
        <v>0</v>
      </c>
      <c r="Q95" s="24">
        <v>0</v>
      </c>
      <c r="R95" s="24">
        <v>1</v>
      </c>
      <c r="S95" s="24">
        <v>2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 s="21">
        <v>43008</v>
      </c>
      <c r="AC95" t="s">
        <v>162</v>
      </c>
      <c r="AD95">
        <v>2017</v>
      </c>
      <c r="AE95" s="21">
        <v>43008</v>
      </c>
      <c r="AJ95" s="21"/>
    </row>
    <row r="96" spans="1:36" ht="12.75">
      <c r="A96">
        <v>2017</v>
      </c>
      <c r="B96" s="18" t="s">
        <v>259</v>
      </c>
      <c r="C96" t="s">
        <v>1</v>
      </c>
      <c r="D96" t="s">
        <v>158</v>
      </c>
      <c r="E96" s="27" t="s">
        <v>303</v>
      </c>
      <c r="F96" s="27" t="s">
        <v>303</v>
      </c>
      <c r="G96" t="s">
        <v>260</v>
      </c>
      <c r="H96" s="19" t="s">
        <v>380</v>
      </c>
      <c r="I96" t="s">
        <v>378</v>
      </c>
      <c r="J96" t="s">
        <v>381</v>
      </c>
      <c r="K96" t="s">
        <v>10</v>
      </c>
      <c r="L96" s="30">
        <f>6989.85*2</f>
        <v>13979.7</v>
      </c>
      <c r="M96" s="30">
        <f>5616.2*2</f>
        <v>11232.4</v>
      </c>
      <c r="N96" s="20">
        <v>2</v>
      </c>
      <c r="O96">
        <v>0</v>
      </c>
      <c r="P96" s="24">
        <v>0</v>
      </c>
      <c r="Q96" s="24">
        <v>0</v>
      </c>
      <c r="R96" s="24">
        <v>1</v>
      </c>
      <c r="S96" s="24">
        <v>2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 s="21">
        <v>43008</v>
      </c>
      <c r="AC96" t="s">
        <v>162</v>
      </c>
      <c r="AD96">
        <v>2017</v>
      </c>
      <c r="AE96" s="21">
        <v>43008</v>
      </c>
      <c r="AJ96" s="21"/>
    </row>
    <row r="97" spans="1:36" ht="12.75">
      <c r="A97">
        <v>2017</v>
      </c>
      <c r="B97" s="18" t="s">
        <v>259</v>
      </c>
      <c r="C97" t="s">
        <v>1</v>
      </c>
      <c r="D97" t="s">
        <v>158</v>
      </c>
      <c r="E97" s="26" t="s">
        <v>267</v>
      </c>
      <c r="F97" s="26" t="s">
        <v>267</v>
      </c>
      <c r="G97" t="s">
        <v>261</v>
      </c>
      <c r="H97" s="25" t="s">
        <v>377</v>
      </c>
      <c r="I97" t="s">
        <v>378</v>
      </c>
      <c r="J97" t="s">
        <v>379</v>
      </c>
      <c r="K97" t="s">
        <v>11</v>
      </c>
      <c r="L97" s="31">
        <f>4560.45*2</f>
        <v>9120.9</v>
      </c>
      <c r="M97" s="31">
        <f>3700*2</f>
        <v>7400</v>
      </c>
      <c r="N97" s="20">
        <v>35</v>
      </c>
      <c r="O97">
        <v>0</v>
      </c>
      <c r="P97" s="24">
        <v>0</v>
      </c>
      <c r="Q97" s="24">
        <v>0</v>
      </c>
      <c r="R97" s="24">
        <v>1</v>
      </c>
      <c r="S97" s="24">
        <v>2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 s="21">
        <v>43008</v>
      </c>
      <c r="AC97" t="s">
        <v>162</v>
      </c>
      <c r="AD97">
        <v>2017</v>
      </c>
      <c r="AE97" s="21">
        <v>43008</v>
      </c>
      <c r="AJ97" s="21"/>
    </row>
    <row r="98" spans="1:36" ht="12.75">
      <c r="A98">
        <v>2017</v>
      </c>
      <c r="B98" s="18" t="s">
        <v>259</v>
      </c>
      <c r="C98" t="s">
        <v>1</v>
      </c>
      <c r="D98" t="s">
        <v>158</v>
      </c>
      <c r="E98" s="22" t="s">
        <v>268</v>
      </c>
      <c r="F98" s="22" t="s">
        <v>268</v>
      </c>
      <c r="G98" t="s">
        <v>261</v>
      </c>
      <c r="H98" s="19" t="s">
        <v>374</v>
      </c>
      <c r="I98" t="s">
        <v>375</v>
      </c>
      <c r="J98" t="s">
        <v>376</v>
      </c>
      <c r="K98" t="s">
        <v>11</v>
      </c>
      <c r="L98" s="30">
        <f>7844.85*2</f>
        <v>15689.7</v>
      </c>
      <c r="M98" s="30">
        <f>6471.4*2</f>
        <v>12942.8</v>
      </c>
      <c r="N98" s="20">
        <v>24</v>
      </c>
      <c r="O98">
        <v>0</v>
      </c>
      <c r="P98" s="24">
        <v>0</v>
      </c>
      <c r="Q98" s="24">
        <v>0</v>
      </c>
      <c r="R98" s="24">
        <v>1</v>
      </c>
      <c r="S98" s="24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 s="21">
        <v>43008</v>
      </c>
      <c r="AC98" t="s">
        <v>162</v>
      </c>
      <c r="AD98">
        <v>2017</v>
      </c>
      <c r="AE98" s="21">
        <v>43008</v>
      </c>
      <c r="AJ98" s="21"/>
    </row>
    <row r="99" spans="1:36" ht="12.75">
      <c r="A99">
        <v>2017</v>
      </c>
      <c r="B99" s="18" t="s">
        <v>259</v>
      </c>
      <c r="C99" t="s">
        <v>1</v>
      </c>
      <c r="D99" t="s">
        <v>158</v>
      </c>
      <c r="E99" s="26" t="s">
        <v>267</v>
      </c>
      <c r="F99" s="26" t="s">
        <v>267</v>
      </c>
      <c r="G99" t="s">
        <v>261</v>
      </c>
      <c r="H99" s="19" t="s">
        <v>371</v>
      </c>
      <c r="I99" t="s">
        <v>372</v>
      </c>
      <c r="J99" t="s">
        <v>373</v>
      </c>
      <c r="K99" t="s">
        <v>11</v>
      </c>
      <c r="L99" s="30">
        <f>4560.45*2</f>
        <v>9120.9</v>
      </c>
      <c r="M99" s="30">
        <f>3925.8*2</f>
        <v>7851.6</v>
      </c>
      <c r="N99" s="20">
        <v>35</v>
      </c>
      <c r="O99">
        <v>0</v>
      </c>
      <c r="P99" s="24">
        <v>0</v>
      </c>
      <c r="Q99" s="24">
        <v>0</v>
      </c>
      <c r="R99" s="24">
        <v>1</v>
      </c>
      <c r="S99" s="24">
        <v>2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 s="21">
        <v>43008</v>
      </c>
      <c r="AC99" t="s">
        <v>162</v>
      </c>
      <c r="AD99">
        <v>2017</v>
      </c>
      <c r="AE99" s="21">
        <v>43008</v>
      </c>
      <c r="AJ99" s="21"/>
    </row>
    <row r="100" spans="1:36" ht="12.75">
      <c r="A100">
        <v>2017</v>
      </c>
      <c r="B100" s="18" t="s">
        <v>259</v>
      </c>
      <c r="C100" t="s">
        <v>1</v>
      </c>
      <c r="D100" t="s">
        <v>158</v>
      </c>
      <c r="E100" s="22" t="s">
        <v>304</v>
      </c>
      <c r="F100" s="26" t="s">
        <v>304</v>
      </c>
      <c r="G100" t="s">
        <v>260</v>
      </c>
      <c r="H100" s="19" t="s">
        <v>369</v>
      </c>
      <c r="I100" t="s">
        <v>188</v>
      </c>
      <c r="J100" t="s">
        <v>370</v>
      </c>
      <c r="K100" t="s">
        <v>11</v>
      </c>
      <c r="L100" s="30">
        <f>6989.85*2</f>
        <v>13979.7</v>
      </c>
      <c r="M100" s="30">
        <f>5616.2*2</f>
        <v>11232.4</v>
      </c>
      <c r="N100" s="20">
        <v>2</v>
      </c>
      <c r="O100">
        <v>0</v>
      </c>
      <c r="P100" s="24">
        <v>0</v>
      </c>
      <c r="Q100" s="24">
        <v>0</v>
      </c>
      <c r="R100" s="24">
        <v>1</v>
      </c>
      <c r="S100" s="24">
        <v>2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 s="21">
        <v>43008</v>
      </c>
      <c r="AC100" t="s">
        <v>162</v>
      </c>
      <c r="AD100">
        <v>2017</v>
      </c>
      <c r="AE100" s="21">
        <v>43008</v>
      </c>
      <c r="AJ100" s="21"/>
    </row>
    <row r="101" spans="1:36" ht="12.75">
      <c r="A101">
        <v>2017</v>
      </c>
      <c r="B101" s="18" t="s">
        <v>259</v>
      </c>
      <c r="C101" t="s">
        <v>1</v>
      </c>
      <c r="D101" t="s">
        <v>158</v>
      </c>
      <c r="E101" s="26" t="s">
        <v>267</v>
      </c>
      <c r="F101" s="26" t="s">
        <v>267</v>
      </c>
      <c r="G101" t="s">
        <v>261</v>
      </c>
      <c r="H101" s="19" t="s">
        <v>367</v>
      </c>
      <c r="I101" t="s">
        <v>188</v>
      </c>
      <c r="J101" t="s">
        <v>368</v>
      </c>
      <c r="K101" t="s">
        <v>10</v>
      </c>
      <c r="L101" s="30">
        <f>3648.45*2</f>
        <v>7296.9</v>
      </c>
      <c r="M101" s="30">
        <f>3204.8*2</f>
        <v>6409.6</v>
      </c>
      <c r="N101" s="20">
        <v>35</v>
      </c>
      <c r="O101">
        <v>0</v>
      </c>
      <c r="P101" s="24">
        <v>0</v>
      </c>
      <c r="Q101" s="24">
        <v>0</v>
      </c>
      <c r="R101" s="24">
        <v>1</v>
      </c>
      <c r="S101" s="24">
        <v>2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 s="21">
        <v>43008</v>
      </c>
      <c r="AC101" t="s">
        <v>162</v>
      </c>
      <c r="AD101">
        <v>2017</v>
      </c>
      <c r="AE101" s="21">
        <v>43008</v>
      </c>
      <c r="AJ101" s="21"/>
    </row>
    <row r="102" spans="1:36" ht="12.75">
      <c r="A102">
        <v>2017</v>
      </c>
      <c r="B102" s="18" t="s">
        <v>259</v>
      </c>
      <c r="C102" t="s">
        <v>1</v>
      </c>
      <c r="D102" t="s">
        <v>158</v>
      </c>
      <c r="E102" s="22" t="s">
        <v>279</v>
      </c>
      <c r="F102" s="22" t="s">
        <v>279</v>
      </c>
      <c r="G102" t="s">
        <v>261</v>
      </c>
      <c r="H102" s="19" t="s">
        <v>364</v>
      </c>
      <c r="I102" t="s">
        <v>365</v>
      </c>
      <c r="J102" t="s">
        <v>366</v>
      </c>
      <c r="K102" t="s">
        <v>11</v>
      </c>
      <c r="L102" s="30">
        <f>2185.05*2</f>
        <v>4370.1</v>
      </c>
      <c r="M102" s="30">
        <f>2161.2*2</f>
        <v>4322.4</v>
      </c>
      <c r="N102" s="20">
        <v>2</v>
      </c>
      <c r="O102">
        <v>0</v>
      </c>
      <c r="P102" s="24">
        <v>0</v>
      </c>
      <c r="Q102" s="24">
        <v>0</v>
      </c>
      <c r="R102" s="24">
        <v>1</v>
      </c>
      <c r="S102" s="24">
        <v>2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 s="21">
        <v>43008</v>
      </c>
      <c r="AC102" t="s">
        <v>162</v>
      </c>
      <c r="AD102">
        <v>2017</v>
      </c>
      <c r="AE102" s="21">
        <v>43008</v>
      </c>
      <c r="AJ102" s="21"/>
    </row>
    <row r="103" spans="1:36" ht="12.75">
      <c r="A103">
        <v>2017</v>
      </c>
      <c r="B103" s="18" t="s">
        <v>259</v>
      </c>
      <c r="C103" t="s">
        <v>1</v>
      </c>
      <c r="D103" t="s">
        <v>158</v>
      </c>
      <c r="E103" s="26" t="s">
        <v>267</v>
      </c>
      <c r="F103" s="26" t="s">
        <v>267</v>
      </c>
      <c r="G103" t="s">
        <v>261</v>
      </c>
      <c r="H103" s="19" t="s">
        <v>361</v>
      </c>
      <c r="I103" t="s">
        <v>362</v>
      </c>
      <c r="J103" t="s">
        <v>363</v>
      </c>
      <c r="K103" t="s">
        <v>11</v>
      </c>
      <c r="L103" s="30">
        <f>5016.6*2</f>
        <v>10033.2</v>
      </c>
      <c r="M103" s="30">
        <f>4271.4*2</f>
        <v>8542.8</v>
      </c>
      <c r="N103" s="20">
        <v>35</v>
      </c>
      <c r="O103">
        <v>0</v>
      </c>
      <c r="P103" s="24">
        <v>0</v>
      </c>
      <c r="Q103" s="24">
        <v>0</v>
      </c>
      <c r="R103" s="24">
        <v>1</v>
      </c>
      <c r="S103" s="24">
        <v>2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 s="21">
        <v>43008</v>
      </c>
      <c r="AC103" t="s">
        <v>162</v>
      </c>
      <c r="AD103">
        <v>2017</v>
      </c>
      <c r="AE103" s="21">
        <v>43008</v>
      </c>
      <c r="AJ103" s="21"/>
    </row>
    <row r="104" spans="1:36" ht="12.75">
      <c r="A104">
        <v>2017</v>
      </c>
      <c r="B104" s="18" t="s">
        <v>259</v>
      </c>
      <c r="C104" t="s">
        <v>1</v>
      </c>
      <c r="D104" t="s">
        <v>158</v>
      </c>
      <c r="E104" s="26" t="s">
        <v>267</v>
      </c>
      <c r="F104" s="26" t="s">
        <v>267</v>
      </c>
      <c r="G104" t="s">
        <v>261</v>
      </c>
      <c r="H104" s="19" t="s">
        <v>358</v>
      </c>
      <c r="I104" t="s">
        <v>359</v>
      </c>
      <c r="J104" t="s">
        <v>360</v>
      </c>
      <c r="K104" t="s">
        <v>11</v>
      </c>
      <c r="L104" s="30">
        <f>1824.15*2</f>
        <v>3648.3</v>
      </c>
      <c r="M104" s="30">
        <f>834.2*2</f>
        <v>1668.4</v>
      </c>
      <c r="N104" s="20">
        <v>35</v>
      </c>
      <c r="O104">
        <v>0</v>
      </c>
      <c r="P104" s="24">
        <v>0</v>
      </c>
      <c r="Q104" s="24">
        <v>0</v>
      </c>
      <c r="R104" s="24">
        <v>1</v>
      </c>
      <c r="S104" s="24">
        <v>2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 s="21">
        <v>43008</v>
      </c>
      <c r="AC104" t="s">
        <v>162</v>
      </c>
      <c r="AD104">
        <v>2017</v>
      </c>
      <c r="AE104" s="21">
        <v>43008</v>
      </c>
      <c r="AJ104" s="21"/>
    </row>
    <row r="105" spans="1:36" ht="12.75">
      <c r="A105">
        <v>2017</v>
      </c>
      <c r="B105" s="18" t="s">
        <v>259</v>
      </c>
      <c r="C105" t="s">
        <v>1</v>
      </c>
      <c r="D105" t="s">
        <v>158</v>
      </c>
      <c r="E105" s="22" t="s">
        <v>287</v>
      </c>
      <c r="F105" s="22" t="s">
        <v>287</v>
      </c>
      <c r="G105" t="s">
        <v>260</v>
      </c>
      <c r="H105" s="19" t="s">
        <v>356</v>
      </c>
      <c r="I105" t="s">
        <v>209</v>
      </c>
      <c r="J105" t="s">
        <v>357</v>
      </c>
      <c r="K105" t="s">
        <v>11</v>
      </c>
      <c r="L105" s="30">
        <f>2880.9*2</f>
        <v>5761.8</v>
      </c>
      <c r="M105" s="30">
        <f>2879*2</f>
        <v>5758</v>
      </c>
      <c r="N105" s="20">
        <v>2</v>
      </c>
      <c r="O105">
        <v>0</v>
      </c>
      <c r="P105" s="24">
        <v>0</v>
      </c>
      <c r="Q105" s="24">
        <v>0</v>
      </c>
      <c r="R105" s="24">
        <v>1</v>
      </c>
      <c r="S105" s="24">
        <v>2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 s="21">
        <v>43008</v>
      </c>
      <c r="AC105" t="s">
        <v>162</v>
      </c>
      <c r="AD105">
        <v>2017</v>
      </c>
      <c r="AE105" s="21">
        <v>43008</v>
      </c>
      <c r="AJ105" s="21"/>
    </row>
    <row r="106" spans="1:36" ht="12.75">
      <c r="A106">
        <v>2017</v>
      </c>
      <c r="B106" s="18" t="s">
        <v>259</v>
      </c>
      <c r="C106" s="24" t="s">
        <v>2</v>
      </c>
      <c r="D106" t="s">
        <v>158</v>
      </c>
      <c r="E106" s="26" t="s">
        <v>305</v>
      </c>
      <c r="F106" s="26" t="s">
        <v>305</v>
      </c>
      <c r="G106" s="24" t="s">
        <v>261</v>
      </c>
      <c r="H106" s="19" t="s">
        <v>354</v>
      </c>
      <c r="I106" t="s">
        <v>355</v>
      </c>
      <c r="K106" t="s">
        <v>11</v>
      </c>
      <c r="L106" s="30">
        <f>11398.2*2</f>
        <v>22796.4</v>
      </c>
      <c r="M106" s="30">
        <f>8182.8*2</f>
        <v>16365.6</v>
      </c>
      <c r="N106" s="20">
        <v>1</v>
      </c>
      <c r="O106">
        <v>0</v>
      </c>
      <c r="P106" s="24">
        <v>0</v>
      </c>
      <c r="Q106" s="24">
        <v>0</v>
      </c>
      <c r="R106" s="24">
        <v>1</v>
      </c>
      <c r="S106" s="24">
        <v>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 s="21">
        <v>43008</v>
      </c>
      <c r="AC106" t="s">
        <v>162</v>
      </c>
      <c r="AD106">
        <v>2017</v>
      </c>
      <c r="AE106" s="21">
        <v>43008</v>
      </c>
      <c r="AJ106" s="21"/>
    </row>
    <row r="107" spans="1:36" ht="12.75">
      <c r="A107">
        <v>2017</v>
      </c>
      <c r="B107" s="18" t="s">
        <v>259</v>
      </c>
      <c r="C107" t="s">
        <v>1</v>
      </c>
      <c r="D107" t="s">
        <v>158</v>
      </c>
      <c r="E107" s="22" t="s">
        <v>279</v>
      </c>
      <c r="F107" s="22" t="s">
        <v>279</v>
      </c>
      <c r="G107" t="s">
        <v>261</v>
      </c>
      <c r="H107" s="19" t="s">
        <v>215</v>
      </c>
      <c r="I107" s="18" t="s">
        <v>209</v>
      </c>
      <c r="J107" s="18" t="s">
        <v>188</v>
      </c>
      <c r="K107" t="s">
        <v>11</v>
      </c>
      <c r="L107" s="30">
        <f>2185.05*2</f>
        <v>4370.1</v>
      </c>
      <c r="M107" s="30">
        <f>2161.2*2</f>
        <v>4322.4</v>
      </c>
      <c r="N107" s="20">
        <v>2</v>
      </c>
      <c r="O107">
        <v>0</v>
      </c>
      <c r="P107" s="24">
        <v>0</v>
      </c>
      <c r="Q107" s="24">
        <v>0</v>
      </c>
      <c r="R107" s="24">
        <v>1</v>
      </c>
      <c r="S107" s="24">
        <v>2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 s="21">
        <v>43008</v>
      </c>
      <c r="AC107" t="s">
        <v>162</v>
      </c>
      <c r="AD107">
        <v>2017</v>
      </c>
      <c r="AE107" s="21">
        <v>43008</v>
      </c>
      <c r="AJ107" s="21"/>
    </row>
    <row r="108" spans="1:36" ht="12.75">
      <c r="A108">
        <v>2017</v>
      </c>
      <c r="B108" s="18" t="s">
        <v>259</v>
      </c>
      <c r="C108" t="s">
        <v>1</v>
      </c>
      <c r="D108" t="s">
        <v>158</v>
      </c>
      <c r="E108" s="26" t="s">
        <v>267</v>
      </c>
      <c r="F108" s="26" t="s">
        <v>267</v>
      </c>
      <c r="G108" t="s">
        <v>261</v>
      </c>
      <c r="H108" s="19" t="s">
        <v>216</v>
      </c>
      <c r="I108" s="18" t="s">
        <v>217</v>
      </c>
      <c r="J108" s="18" t="s">
        <v>208</v>
      </c>
      <c r="K108" t="s">
        <v>10</v>
      </c>
      <c r="L108" s="30">
        <f>5700.6*2</f>
        <v>11401.2</v>
      </c>
      <c r="M108" s="30">
        <f>4782.6*2</f>
        <v>9565.2</v>
      </c>
      <c r="N108" s="20">
        <v>35</v>
      </c>
      <c r="O108">
        <v>0</v>
      </c>
      <c r="P108" s="24">
        <v>0</v>
      </c>
      <c r="Q108" s="24">
        <v>0</v>
      </c>
      <c r="R108" s="24">
        <v>1</v>
      </c>
      <c r="S108" s="24">
        <v>2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 s="21">
        <v>43008</v>
      </c>
      <c r="AC108" t="s">
        <v>162</v>
      </c>
      <c r="AD108">
        <v>2017</v>
      </c>
      <c r="AE108" s="21">
        <v>43008</v>
      </c>
      <c r="AJ108" s="21"/>
    </row>
    <row r="109" spans="1:36" ht="12.75">
      <c r="A109">
        <v>2017</v>
      </c>
      <c r="B109" s="18" t="s">
        <v>259</v>
      </c>
      <c r="C109" t="s">
        <v>1</v>
      </c>
      <c r="D109" t="s">
        <v>158</v>
      </c>
      <c r="E109" s="26" t="s">
        <v>281</v>
      </c>
      <c r="F109" s="26" t="s">
        <v>281</v>
      </c>
      <c r="G109" t="s">
        <v>261</v>
      </c>
      <c r="H109" s="19" t="s">
        <v>218</v>
      </c>
      <c r="I109" s="18" t="s">
        <v>353</v>
      </c>
      <c r="J109" s="18" t="s">
        <v>208</v>
      </c>
      <c r="K109" t="s">
        <v>10</v>
      </c>
      <c r="L109" s="30">
        <f>7844.85*2</f>
        <v>15689.7</v>
      </c>
      <c r="M109" s="30">
        <f>6471.4*2</f>
        <v>12942.8</v>
      </c>
      <c r="N109" s="20">
        <v>24</v>
      </c>
      <c r="O109">
        <v>0</v>
      </c>
      <c r="P109" s="24">
        <v>0</v>
      </c>
      <c r="Q109" s="24">
        <v>0</v>
      </c>
      <c r="R109" s="24">
        <v>1</v>
      </c>
      <c r="S109" s="24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 s="21">
        <v>43008</v>
      </c>
      <c r="AC109" t="s">
        <v>162</v>
      </c>
      <c r="AD109">
        <v>2017</v>
      </c>
      <c r="AE109" s="21">
        <v>43008</v>
      </c>
      <c r="AJ109" s="21"/>
    </row>
    <row r="110" spans="1:36" ht="12.75">
      <c r="A110">
        <v>2017</v>
      </c>
      <c r="B110" s="18" t="s">
        <v>259</v>
      </c>
      <c r="C110" t="s">
        <v>1</v>
      </c>
      <c r="D110" t="s">
        <v>158</v>
      </c>
      <c r="E110" s="22" t="s">
        <v>306</v>
      </c>
      <c r="F110" s="22" t="s">
        <v>306</v>
      </c>
      <c r="G110" t="s">
        <v>261</v>
      </c>
      <c r="H110" s="19" t="s">
        <v>219</v>
      </c>
      <c r="I110" s="18" t="s">
        <v>220</v>
      </c>
      <c r="J110" s="18" t="s">
        <v>221</v>
      </c>
      <c r="K110" t="s">
        <v>10</v>
      </c>
      <c r="L110" s="30">
        <f>4370.1*2</f>
        <v>8740.2</v>
      </c>
      <c r="M110" s="30">
        <f>3851*2</f>
        <v>7702</v>
      </c>
      <c r="N110" s="20">
        <v>2</v>
      </c>
      <c r="O110">
        <v>0</v>
      </c>
      <c r="P110" s="24">
        <v>0</v>
      </c>
      <c r="Q110" s="24">
        <v>0</v>
      </c>
      <c r="R110" s="24">
        <v>1</v>
      </c>
      <c r="S110" s="24">
        <v>2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 s="21">
        <v>43008</v>
      </c>
      <c r="AC110" t="s">
        <v>162</v>
      </c>
      <c r="AD110">
        <v>2017</v>
      </c>
      <c r="AE110" s="21">
        <v>43008</v>
      </c>
      <c r="AJ110" s="21"/>
    </row>
    <row r="111" spans="1:36" ht="12.75">
      <c r="A111">
        <v>2017</v>
      </c>
      <c r="B111" s="18" t="s">
        <v>259</v>
      </c>
      <c r="C111" t="s">
        <v>1</v>
      </c>
      <c r="D111" t="s">
        <v>158</v>
      </c>
      <c r="E111" s="22" t="s">
        <v>287</v>
      </c>
      <c r="F111" s="22" t="s">
        <v>287</v>
      </c>
      <c r="G111" t="s">
        <v>260</v>
      </c>
      <c r="H111" s="19" t="s">
        <v>222</v>
      </c>
      <c r="I111" s="18" t="s">
        <v>351</v>
      </c>
      <c r="J111" s="18" t="s">
        <v>352</v>
      </c>
      <c r="K111" t="s">
        <v>10</v>
      </c>
      <c r="L111" s="30">
        <f>2880.9*2</f>
        <v>5761.8</v>
      </c>
      <c r="M111" s="30">
        <f>2687*2</f>
        <v>5374</v>
      </c>
      <c r="N111" s="20">
        <v>2</v>
      </c>
      <c r="O111">
        <v>0</v>
      </c>
      <c r="P111" s="24">
        <v>0</v>
      </c>
      <c r="Q111" s="24">
        <v>0</v>
      </c>
      <c r="R111" s="24">
        <v>1</v>
      </c>
      <c r="S111" s="24">
        <v>2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 s="21">
        <v>43008</v>
      </c>
      <c r="AC111" t="s">
        <v>162</v>
      </c>
      <c r="AD111">
        <v>2017</v>
      </c>
      <c r="AE111" s="21">
        <v>43008</v>
      </c>
      <c r="AJ111" s="21"/>
    </row>
    <row r="112" spans="1:36" ht="12.75">
      <c r="A112">
        <v>2017</v>
      </c>
      <c r="B112" s="18" t="s">
        <v>259</v>
      </c>
      <c r="C112" t="s">
        <v>1</v>
      </c>
      <c r="D112" t="s">
        <v>158</v>
      </c>
      <c r="E112" s="22" t="s">
        <v>279</v>
      </c>
      <c r="F112" s="22" t="s">
        <v>279</v>
      </c>
      <c r="G112" t="s">
        <v>261</v>
      </c>
      <c r="H112" s="19" t="s">
        <v>223</v>
      </c>
      <c r="I112" s="18" t="s">
        <v>224</v>
      </c>
      <c r="J112" s="18" t="s">
        <v>350</v>
      </c>
      <c r="K112" t="s">
        <v>11</v>
      </c>
      <c r="L112" s="30">
        <f>2185.05*2</f>
        <v>4370.1</v>
      </c>
      <c r="M112" s="30">
        <f>2161.2*2</f>
        <v>4322.4</v>
      </c>
      <c r="N112" s="20">
        <v>2</v>
      </c>
      <c r="O112">
        <v>0</v>
      </c>
      <c r="P112" s="24">
        <v>0</v>
      </c>
      <c r="Q112" s="24">
        <v>0</v>
      </c>
      <c r="R112" s="24">
        <v>1</v>
      </c>
      <c r="S112" s="24">
        <v>2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 s="21">
        <v>43008</v>
      </c>
      <c r="AC112" t="s">
        <v>162</v>
      </c>
      <c r="AD112">
        <v>2017</v>
      </c>
      <c r="AE112" s="21">
        <v>43008</v>
      </c>
      <c r="AJ112" s="21"/>
    </row>
    <row r="113" spans="1:36" ht="12.75">
      <c r="A113">
        <v>2017</v>
      </c>
      <c r="B113" s="18" t="s">
        <v>259</v>
      </c>
      <c r="C113" t="s">
        <v>1</v>
      </c>
      <c r="D113" t="s">
        <v>158</v>
      </c>
      <c r="E113" s="26" t="s">
        <v>267</v>
      </c>
      <c r="F113" s="26" t="s">
        <v>267</v>
      </c>
      <c r="G113" t="s">
        <v>261</v>
      </c>
      <c r="H113" s="19" t="s">
        <v>225</v>
      </c>
      <c r="I113" s="18" t="s">
        <v>226</v>
      </c>
      <c r="J113" s="18" t="s">
        <v>227</v>
      </c>
      <c r="K113" t="s">
        <v>11</v>
      </c>
      <c r="L113" s="30">
        <f>6840.75*2</f>
        <v>13681.5</v>
      </c>
      <c r="M113" s="30">
        <f>6361.4*2</f>
        <v>12722.8</v>
      </c>
      <c r="N113" s="20">
        <v>35</v>
      </c>
      <c r="O113">
        <v>0</v>
      </c>
      <c r="P113" s="24">
        <v>0</v>
      </c>
      <c r="Q113" s="24">
        <v>0</v>
      </c>
      <c r="R113" s="24">
        <v>1</v>
      </c>
      <c r="S113" s="24">
        <v>2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 s="21">
        <v>43008</v>
      </c>
      <c r="AC113" t="s">
        <v>162</v>
      </c>
      <c r="AD113">
        <v>2017</v>
      </c>
      <c r="AE113" s="21">
        <v>43008</v>
      </c>
      <c r="AJ113" s="21"/>
    </row>
    <row r="114" spans="1:36" ht="12.75">
      <c r="A114">
        <v>2017</v>
      </c>
      <c r="B114" s="18" t="s">
        <v>259</v>
      </c>
      <c r="C114" t="s">
        <v>1</v>
      </c>
      <c r="D114" t="s">
        <v>158</v>
      </c>
      <c r="E114" s="26" t="s">
        <v>281</v>
      </c>
      <c r="F114" s="26" t="s">
        <v>281</v>
      </c>
      <c r="G114" t="s">
        <v>261</v>
      </c>
      <c r="H114" s="19" t="s">
        <v>228</v>
      </c>
      <c r="I114" s="18" t="s">
        <v>229</v>
      </c>
      <c r="J114" s="18" t="s">
        <v>230</v>
      </c>
      <c r="K114" t="s">
        <v>10</v>
      </c>
      <c r="L114" s="30">
        <f>7844.85*2</f>
        <v>15689.7</v>
      </c>
      <c r="M114" s="30">
        <f>6471.4*2</f>
        <v>12942.8</v>
      </c>
      <c r="N114" s="20">
        <v>24</v>
      </c>
      <c r="O114">
        <v>0</v>
      </c>
      <c r="P114" s="24">
        <v>0</v>
      </c>
      <c r="Q114" s="24">
        <v>0</v>
      </c>
      <c r="R114" s="24">
        <v>1</v>
      </c>
      <c r="S114" s="2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 s="21">
        <v>43008</v>
      </c>
      <c r="AC114" t="s">
        <v>162</v>
      </c>
      <c r="AD114">
        <v>2017</v>
      </c>
      <c r="AE114" s="21">
        <v>43008</v>
      </c>
      <c r="AJ114" s="21"/>
    </row>
    <row r="115" spans="1:36" ht="12.75">
      <c r="A115">
        <v>2017</v>
      </c>
      <c r="B115" s="18" t="s">
        <v>259</v>
      </c>
      <c r="C115" t="s">
        <v>1</v>
      </c>
      <c r="D115" t="s">
        <v>158</v>
      </c>
      <c r="E115" s="26" t="s">
        <v>267</v>
      </c>
      <c r="F115" s="26" t="s">
        <v>267</v>
      </c>
      <c r="G115" t="s">
        <v>261</v>
      </c>
      <c r="H115" s="19" t="s">
        <v>231</v>
      </c>
      <c r="I115" s="18" t="s">
        <v>232</v>
      </c>
      <c r="J115" s="18" t="s">
        <v>233</v>
      </c>
      <c r="K115" t="s">
        <v>11</v>
      </c>
      <c r="L115" s="30">
        <f>5472.6*2</f>
        <v>10945.2</v>
      </c>
      <c r="M115" s="30">
        <f>4612*2</f>
        <v>9224</v>
      </c>
      <c r="N115" s="20">
        <v>35</v>
      </c>
      <c r="O115">
        <v>0</v>
      </c>
      <c r="P115" s="24">
        <v>0</v>
      </c>
      <c r="Q115" s="24">
        <v>0</v>
      </c>
      <c r="R115" s="24">
        <v>1</v>
      </c>
      <c r="S115" s="24">
        <v>2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 s="21">
        <v>43008</v>
      </c>
      <c r="AC115" t="s">
        <v>162</v>
      </c>
      <c r="AD115">
        <v>2017</v>
      </c>
      <c r="AE115" s="21">
        <v>43008</v>
      </c>
      <c r="AJ115" s="21"/>
    </row>
    <row r="116" spans="1:36" ht="12.75">
      <c r="A116">
        <v>2017</v>
      </c>
      <c r="B116" s="18" t="s">
        <v>259</v>
      </c>
      <c r="C116" t="s">
        <v>1</v>
      </c>
      <c r="D116" t="s">
        <v>158</v>
      </c>
      <c r="E116" s="26" t="s">
        <v>307</v>
      </c>
      <c r="F116" s="26" t="s">
        <v>307</v>
      </c>
      <c r="G116" t="s">
        <v>262</v>
      </c>
      <c r="H116" s="19" t="s">
        <v>234</v>
      </c>
      <c r="I116" s="18" t="s">
        <v>235</v>
      </c>
      <c r="J116" s="18" t="s">
        <v>236</v>
      </c>
      <c r="K116" t="s">
        <v>10</v>
      </c>
      <c r="L116" s="30">
        <f>4370.1*2</f>
        <v>8740.2</v>
      </c>
      <c r="M116" s="30">
        <f>2735*2</f>
        <v>5470</v>
      </c>
      <c r="N116" s="20">
        <v>2</v>
      </c>
      <c r="O116">
        <v>0</v>
      </c>
      <c r="P116" s="24">
        <v>0</v>
      </c>
      <c r="Q116" s="24">
        <v>0</v>
      </c>
      <c r="R116" s="24">
        <v>1</v>
      </c>
      <c r="S116" s="24">
        <v>2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 s="21">
        <v>43008</v>
      </c>
      <c r="AC116" t="s">
        <v>162</v>
      </c>
      <c r="AD116">
        <v>2017</v>
      </c>
      <c r="AE116" s="21">
        <v>43008</v>
      </c>
      <c r="AJ116" s="21"/>
    </row>
    <row r="117" spans="1:36" ht="12.75">
      <c r="A117">
        <v>2017</v>
      </c>
      <c r="B117" s="18" t="s">
        <v>259</v>
      </c>
      <c r="C117" t="s">
        <v>1</v>
      </c>
      <c r="D117" t="s">
        <v>158</v>
      </c>
      <c r="E117" s="26" t="s">
        <v>267</v>
      </c>
      <c r="F117" s="26" t="s">
        <v>267</v>
      </c>
      <c r="G117" t="s">
        <v>261</v>
      </c>
      <c r="H117" s="19" t="s">
        <v>237</v>
      </c>
      <c r="I117" s="18" t="s">
        <v>238</v>
      </c>
      <c r="J117" s="18" t="s">
        <v>239</v>
      </c>
      <c r="K117" t="s">
        <v>11</v>
      </c>
      <c r="L117" s="30">
        <f>3192.3*2</f>
        <v>6384.6</v>
      </c>
      <c r="M117" s="30">
        <f>2101.8*2</f>
        <v>4203.6</v>
      </c>
      <c r="N117" s="20">
        <v>35</v>
      </c>
      <c r="O117">
        <v>0</v>
      </c>
      <c r="P117" s="24">
        <v>0</v>
      </c>
      <c r="Q117" s="24">
        <v>0</v>
      </c>
      <c r="R117" s="24">
        <v>1</v>
      </c>
      <c r="S117" s="24">
        <v>2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 s="21">
        <v>43008</v>
      </c>
      <c r="AC117" t="s">
        <v>162</v>
      </c>
      <c r="AD117">
        <v>2017</v>
      </c>
      <c r="AE117" s="21">
        <v>43008</v>
      </c>
      <c r="AJ117" s="21"/>
    </row>
    <row r="118" spans="1:36" ht="12.75">
      <c r="A118">
        <v>2017</v>
      </c>
      <c r="B118" s="18" t="s">
        <v>259</v>
      </c>
      <c r="C118" t="s">
        <v>1</v>
      </c>
      <c r="D118" t="s">
        <v>158</v>
      </c>
      <c r="E118" s="26" t="s">
        <v>308</v>
      </c>
      <c r="F118" s="26" t="s">
        <v>308</v>
      </c>
      <c r="G118" t="s">
        <v>260</v>
      </c>
      <c r="H118" s="19" t="s">
        <v>213</v>
      </c>
      <c r="I118" s="18" t="s">
        <v>349</v>
      </c>
      <c r="J118" s="18" t="s">
        <v>348</v>
      </c>
      <c r="K118" t="s">
        <v>11</v>
      </c>
      <c r="L118" s="30">
        <f>6989.85*2</f>
        <v>13979.7</v>
      </c>
      <c r="M118" s="30">
        <f>5616.2*2</f>
        <v>11232.4</v>
      </c>
      <c r="N118" s="20">
        <v>2</v>
      </c>
      <c r="O118">
        <v>0</v>
      </c>
      <c r="P118" s="24">
        <v>0</v>
      </c>
      <c r="Q118" s="24">
        <v>0</v>
      </c>
      <c r="R118" s="24">
        <v>1</v>
      </c>
      <c r="S118" s="24">
        <v>2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 s="21">
        <v>43008</v>
      </c>
      <c r="AC118" t="s">
        <v>162</v>
      </c>
      <c r="AD118">
        <v>2017</v>
      </c>
      <c r="AE118" s="21">
        <v>43008</v>
      </c>
      <c r="AJ118" s="21"/>
    </row>
    <row r="119" spans="1:36" ht="12.75">
      <c r="A119">
        <v>2017</v>
      </c>
      <c r="B119" s="18" t="s">
        <v>259</v>
      </c>
      <c r="C119" t="s">
        <v>1</v>
      </c>
      <c r="D119" t="s">
        <v>158</v>
      </c>
      <c r="E119" s="26" t="s">
        <v>267</v>
      </c>
      <c r="F119" s="26" t="s">
        <v>267</v>
      </c>
      <c r="G119" t="s">
        <v>261</v>
      </c>
      <c r="H119" s="19" t="s">
        <v>240</v>
      </c>
      <c r="I119" s="18" t="s">
        <v>241</v>
      </c>
      <c r="J119" s="18" t="s">
        <v>348</v>
      </c>
      <c r="K119" t="s">
        <v>10</v>
      </c>
      <c r="L119" s="29">
        <f>6156.75*2</f>
        <v>12313.5</v>
      </c>
      <c r="M119" s="30">
        <v>4338.4</v>
      </c>
      <c r="N119" s="20">
        <v>35</v>
      </c>
      <c r="O119">
        <v>0</v>
      </c>
      <c r="P119" s="24">
        <v>0</v>
      </c>
      <c r="Q119" s="24">
        <v>0</v>
      </c>
      <c r="R119" s="24">
        <v>1</v>
      </c>
      <c r="S119" s="24">
        <v>2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 s="21">
        <v>43008</v>
      </c>
      <c r="AC119" t="s">
        <v>162</v>
      </c>
      <c r="AD119">
        <v>2017</v>
      </c>
      <c r="AE119" s="21">
        <v>43008</v>
      </c>
      <c r="AJ119" s="21"/>
    </row>
    <row r="120" spans="1:36" ht="12.75">
      <c r="A120">
        <v>2017</v>
      </c>
      <c r="B120" s="18" t="s">
        <v>259</v>
      </c>
      <c r="C120" t="s">
        <v>1</v>
      </c>
      <c r="D120" t="s">
        <v>158</v>
      </c>
      <c r="E120" s="26" t="s">
        <v>267</v>
      </c>
      <c r="F120" s="26" t="s">
        <v>267</v>
      </c>
      <c r="G120" t="s">
        <v>261</v>
      </c>
      <c r="H120" s="19" t="s">
        <v>242</v>
      </c>
      <c r="I120" s="18" t="s">
        <v>346</v>
      </c>
      <c r="J120" s="18" t="s">
        <v>347</v>
      </c>
      <c r="K120" t="s">
        <v>10</v>
      </c>
      <c r="L120" s="29">
        <f>6384.75*2</f>
        <v>12769.5</v>
      </c>
      <c r="M120" s="30">
        <v>3369.8</v>
      </c>
      <c r="N120" s="20">
        <v>35</v>
      </c>
      <c r="O120">
        <v>0</v>
      </c>
      <c r="P120" s="24">
        <v>0</v>
      </c>
      <c r="Q120" s="24">
        <v>0</v>
      </c>
      <c r="R120" s="24">
        <v>1</v>
      </c>
      <c r="S120" s="24">
        <v>2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 s="21">
        <v>43008</v>
      </c>
      <c r="AC120" t="s">
        <v>162</v>
      </c>
      <c r="AD120">
        <v>2017</v>
      </c>
      <c r="AE120" s="21">
        <v>43008</v>
      </c>
      <c r="AJ120" s="21"/>
    </row>
    <row r="121" spans="1:36" ht="12.75">
      <c r="A121">
        <v>2017</v>
      </c>
      <c r="B121" s="18" t="s">
        <v>259</v>
      </c>
      <c r="C121" t="s">
        <v>1</v>
      </c>
      <c r="D121" t="s">
        <v>158</v>
      </c>
      <c r="E121" s="26" t="s">
        <v>267</v>
      </c>
      <c r="F121" s="26" t="s">
        <v>267</v>
      </c>
      <c r="G121" t="s">
        <v>261</v>
      </c>
      <c r="H121" s="19" t="s">
        <v>213</v>
      </c>
      <c r="I121" s="18" t="s">
        <v>243</v>
      </c>
      <c r="J121" s="18" t="s">
        <v>244</v>
      </c>
      <c r="K121" t="s">
        <v>11</v>
      </c>
      <c r="L121" s="29">
        <f>6384.75*2</f>
        <v>12769.5</v>
      </c>
      <c r="M121" s="30">
        <v>5293.8</v>
      </c>
      <c r="N121" s="20">
        <v>35</v>
      </c>
      <c r="O121">
        <v>0</v>
      </c>
      <c r="P121" s="24">
        <v>0</v>
      </c>
      <c r="Q121" s="24">
        <v>0</v>
      </c>
      <c r="R121" s="24">
        <v>1</v>
      </c>
      <c r="S121" s="24">
        <v>2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 s="21">
        <v>43008</v>
      </c>
      <c r="AC121" t="s">
        <v>162</v>
      </c>
      <c r="AD121">
        <v>2017</v>
      </c>
      <c r="AE121" s="21">
        <v>43008</v>
      </c>
      <c r="AJ121" s="21"/>
    </row>
    <row r="122" spans="1:36" ht="12.75">
      <c r="A122">
        <v>2017</v>
      </c>
      <c r="B122" s="18" t="s">
        <v>259</v>
      </c>
      <c r="C122" t="s">
        <v>1</v>
      </c>
      <c r="D122" t="s">
        <v>158</v>
      </c>
      <c r="E122" s="22" t="s">
        <v>287</v>
      </c>
      <c r="F122" s="22" t="s">
        <v>287</v>
      </c>
      <c r="G122" t="s">
        <v>260</v>
      </c>
      <c r="H122" s="19" t="s">
        <v>245</v>
      </c>
      <c r="I122" s="18" t="s">
        <v>345</v>
      </c>
      <c r="J122" s="18" t="s">
        <v>196</v>
      </c>
      <c r="K122" t="s">
        <v>11</v>
      </c>
      <c r="L122" s="29">
        <f>2880.9*2</f>
        <v>5761.8</v>
      </c>
      <c r="M122" s="30">
        <v>2879</v>
      </c>
      <c r="N122" s="20">
        <v>2</v>
      </c>
      <c r="O122">
        <v>0</v>
      </c>
      <c r="P122" s="24">
        <v>0</v>
      </c>
      <c r="Q122" s="24">
        <v>0</v>
      </c>
      <c r="R122" s="24">
        <v>1</v>
      </c>
      <c r="S122" s="24">
        <v>2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 s="21">
        <v>43008</v>
      </c>
      <c r="AC122" t="s">
        <v>162</v>
      </c>
      <c r="AD122">
        <v>2017</v>
      </c>
      <c r="AE122" s="21">
        <v>43008</v>
      </c>
      <c r="AJ122" s="21"/>
    </row>
    <row r="123" spans="1:36" ht="12.75">
      <c r="A123">
        <v>2017</v>
      </c>
      <c r="B123" s="18" t="s">
        <v>259</v>
      </c>
      <c r="C123" t="s">
        <v>1</v>
      </c>
      <c r="D123" t="s">
        <v>158</v>
      </c>
      <c r="E123" s="26" t="s">
        <v>267</v>
      </c>
      <c r="F123" s="26" t="s">
        <v>267</v>
      </c>
      <c r="G123" t="s">
        <v>261</v>
      </c>
      <c r="H123" s="19" t="s">
        <v>246</v>
      </c>
      <c r="I123" s="18" t="s">
        <v>247</v>
      </c>
      <c r="J123" s="18" t="s">
        <v>248</v>
      </c>
      <c r="K123" t="s">
        <v>10</v>
      </c>
      <c r="L123" s="29">
        <f>8893.05*2</f>
        <v>17786.1</v>
      </c>
      <c r="M123" s="30">
        <v>7168.4</v>
      </c>
      <c r="N123" s="20">
        <v>35</v>
      </c>
      <c r="O123">
        <v>0</v>
      </c>
      <c r="P123" s="24">
        <v>0</v>
      </c>
      <c r="Q123" s="24">
        <v>0</v>
      </c>
      <c r="R123" s="24">
        <v>1</v>
      </c>
      <c r="S123" s="24">
        <v>2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 s="21">
        <v>43008</v>
      </c>
      <c r="AC123" t="s">
        <v>162</v>
      </c>
      <c r="AD123">
        <v>2017</v>
      </c>
      <c r="AE123" s="21">
        <v>43008</v>
      </c>
      <c r="AJ123" s="21"/>
    </row>
    <row r="124" spans="5:19" ht="12.75">
      <c r="E124" s="26" t="s">
        <v>267</v>
      </c>
      <c r="F124" s="26" t="s">
        <v>267</v>
      </c>
      <c r="G124" t="s">
        <v>261</v>
      </c>
      <c r="H124" s="19" t="s">
        <v>249</v>
      </c>
      <c r="I124" s="18" t="s">
        <v>343</v>
      </c>
      <c r="J124" s="18" t="s">
        <v>344</v>
      </c>
      <c r="L124" s="29">
        <f>4560.45*2</f>
        <v>9120.9</v>
      </c>
      <c r="M124" s="30">
        <v>3926</v>
      </c>
      <c r="N124" s="20">
        <v>35</v>
      </c>
      <c r="S124" s="24">
        <v>2</v>
      </c>
    </row>
  </sheetData>
  <sheetProtection/>
  <mergeCells count="1">
    <mergeCell ref="A6:AF6"/>
  </mergeCells>
  <dataValidations count="2">
    <dataValidation type="list" allowBlank="1" showInputMessage="1" showErrorMessage="1" sqref="C8:C124">
      <formula1>hidden1</formula1>
    </dataValidation>
    <dataValidation type="list" allowBlank="1" showInputMessage="1" showErrorMessage="1" sqref="K8:K12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:E5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s="18" t="s">
        <v>516</v>
      </c>
      <c r="C4">
        <v>5</v>
      </c>
      <c r="D4" s="18" t="s">
        <v>515</v>
      </c>
      <c r="E4" s="18" t="s">
        <v>517</v>
      </c>
    </row>
    <row r="5" spans="1:5" ht="12.75">
      <c r="A5">
        <v>2</v>
      </c>
      <c r="B5" s="23" t="s">
        <v>518</v>
      </c>
      <c r="C5">
        <v>12</v>
      </c>
      <c r="D5" s="23" t="s">
        <v>515</v>
      </c>
      <c r="E5" s="23" t="s">
        <v>517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0</v>
      </c>
      <c r="B4" s="18" t="s">
        <v>258</v>
      </c>
      <c r="C4">
        <v>0</v>
      </c>
      <c r="D4" s="18" t="s">
        <v>256</v>
      </c>
      <c r="E4" s="1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0</v>
      </c>
      <c r="B4" s="18" t="s">
        <v>258</v>
      </c>
      <c r="C4">
        <v>0</v>
      </c>
      <c r="D4" s="18" t="s">
        <v>256</v>
      </c>
      <c r="E4" s="1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0</v>
      </c>
      <c r="B4" s="18" t="s">
        <v>258</v>
      </c>
      <c r="C4">
        <v>0</v>
      </c>
      <c r="D4" s="18" t="s">
        <v>256</v>
      </c>
      <c r="E4" s="1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0</v>
      </c>
      <c r="B4" s="18" t="s">
        <v>258</v>
      </c>
      <c r="C4">
        <v>0</v>
      </c>
      <c r="D4" s="18" t="s">
        <v>256</v>
      </c>
      <c r="E4" s="1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0</v>
      </c>
      <c r="B4" s="18" t="s">
        <v>258</v>
      </c>
      <c r="C4">
        <v>0</v>
      </c>
      <c r="D4" s="18" t="s">
        <v>256</v>
      </c>
      <c r="E4" s="1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N41" sqref="N4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0</v>
      </c>
      <c r="B4" s="18" t="s">
        <v>258</v>
      </c>
      <c r="C4">
        <v>0</v>
      </c>
      <c r="D4" s="18" t="s">
        <v>256</v>
      </c>
      <c r="E4" s="1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N41" sqref="N4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0</v>
      </c>
      <c r="B4" s="18" t="s">
        <v>258</v>
      </c>
      <c r="C4">
        <v>0</v>
      </c>
      <c r="D4" s="18" t="s">
        <v>256</v>
      </c>
      <c r="E4" s="1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:E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C4">
        <v>0</v>
      </c>
      <c r="D4" s="18" t="s">
        <v>250</v>
      </c>
      <c r="E4" s="18" t="s">
        <v>161</v>
      </c>
    </row>
    <row r="5" spans="1:5" ht="12.75">
      <c r="A5">
        <v>2</v>
      </c>
      <c r="B5" s="18" t="s">
        <v>251</v>
      </c>
      <c r="C5">
        <v>928</v>
      </c>
      <c r="D5" s="23" t="s">
        <v>250</v>
      </c>
      <c r="E5" s="23" t="s">
        <v>161</v>
      </c>
    </row>
    <row r="6" spans="1:5" ht="12.75">
      <c r="A6">
        <v>3</v>
      </c>
      <c r="B6" s="23" t="s">
        <v>252</v>
      </c>
      <c r="C6">
        <v>23.2</v>
      </c>
      <c r="D6" s="23" t="s">
        <v>250</v>
      </c>
      <c r="E6" s="23" t="s">
        <v>161</v>
      </c>
    </row>
    <row r="7" spans="1:5" ht="12.75">
      <c r="A7">
        <v>4</v>
      </c>
      <c r="B7" s="23" t="s">
        <v>253</v>
      </c>
      <c r="C7">
        <v>695.6</v>
      </c>
      <c r="D7" s="23" t="s">
        <v>250</v>
      </c>
      <c r="E7" s="23" t="s">
        <v>161</v>
      </c>
    </row>
    <row r="8" spans="1:5" ht="12.75">
      <c r="A8">
        <v>5</v>
      </c>
      <c r="B8" s="23" t="s">
        <v>254</v>
      </c>
      <c r="C8">
        <v>15.75</v>
      </c>
      <c r="D8" s="23" t="s">
        <v>250</v>
      </c>
      <c r="E8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0</v>
      </c>
      <c r="B4" s="18" t="s">
        <v>255</v>
      </c>
      <c r="C4">
        <v>0</v>
      </c>
      <c r="D4" s="18" t="s">
        <v>256</v>
      </c>
      <c r="E4" s="1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F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0</v>
      </c>
      <c r="B4" s="18" t="s">
        <v>258</v>
      </c>
      <c r="C4">
        <v>0</v>
      </c>
      <c r="D4" s="18" t="s">
        <v>256</v>
      </c>
      <c r="E4" s="1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0</v>
      </c>
      <c r="B4" s="18" t="s">
        <v>258</v>
      </c>
      <c r="C4">
        <v>0</v>
      </c>
      <c r="D4" s="18" t="s">
        <v>256</v>
      </c>
      <c r="E4" s="1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s="18" t="s">
        <v>513</v>
      </c>
      <c r="C4">
        <v>40</v>
      </c>
      <c r="D4" s="18" t="s">
        <v>515</v>
      </c>
      <c r="E4" s="18" t="s">
        <v>514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2018-01-18T18:21:07Z</dcterms:modified>
  <cp:category/>
  <cp:version/>
  <cp:contentType/>
  <cp:contentStatus/>
</cp:coreProperties>
</file>